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data.plus.aok.de\dfs\DAT\G\PP\VM\S\_ALL\SAC\GREMIEN_ARBEITSGRUPPEN\UAG Antragsunterlagen\ab_14.08.2023\04_Abstimmungen_UAG\241111 UAG\Endversion Anträge\C2\"/>
    </mc:Choice>
  </mc:AlternateContent>
  <xr:revisionPtr revIDLastSave="0" documentId="13_ncr:1_{C12903AC-AFE1-44F3-ADA0-C5257548ABBE}" xr6:coauthVersionLast="47" xr6:coauthVersionMax="47" xr10:uidLastSave="{00000000-0000-0000-0000-000000000000}"/>
  <workbookProtection workbookAlgorithmName="SHA-512" workbookHashValue="KASKDJ1+0JPRLYehRUDD8ALOGSt0Xsoo5opmw2UgSeCzUm+bNmfOObo5DFwmFQS/xxDibi/6OyPhNNiNGqXbDw==" workbookSaltValue="Xl23GkWwMWyt9T143bnafQ==" workbookSpinCount="100000" lockStructure="1"/>
  <bookViews>
    <workbookView xWindow="-120" yWindow="-120" windowWidth="29040" windowHeight="15840" tabRatio="783" xr2:uid="{00000000-000D-0000-FFFF-FFFF00000000}"/>
  </bookViews>
  <sheets>
    <sheet name="C2_Hinweise" sheetId="1" r:id="rId1"/>
    <sheet name="C2_Allgemeine Angaben" sheetId="2" r:id="rId2"/>
    <sheet name="C2_Kalkulation" sheetId="3" r:id="rId3"/>
    <sheet name="C2_Personalkostenübersicht" sheetId="9" r:id="rId4"/>
    <sheet name="C2_Gesamtkalkulation" sheetId="4" r:id="rId5"/>
    <sheet name="Bewohnervertretung" sheetId="6" r:id="rId6"/>
    <sheet name="C2_Ergebnis" sheetId="10" r:id="rId7"/>
    <sheet name="C2_Versionsinfo" sheetId="11" state="hidden" r:id="rId8"/>
    <sheet name="KAT" sheetId="5" state="hidden" r:id="rId9"/>
    <sheet name="C2_Archiv" sheetId="12" state="hidden" r:id="rId10"/>
    <sheet name="Adressverzeichnis" sheetId="7" state="hidden" r:id="rId11"/>
  </sheets>
  <definedNames>
    <definedName name="divisor">#REF!</definedName>
    <definedName name="_xlnm.Print_Area" localSheetId="10">Adressverzeichnis!$A$1:$I$52</definedName>
    <definedName name="_xlnm.Print_Area" localSheetId="5">Bewohnervertretung!$A$1:$N$64</definedName>
    <definedName name="_xlnm.Print_Area" localSheetId="1">'C2_Allgemeine Angaben'!$A$1:$N$74</definedName>
    <definedName name="_xlnm.Print_Area" localSheetId="6">'C2_Ergebnis'!$A$1:$M$46</definedName>
    <definedName name="_xlnm.Print_Area" localSheetId="4">'C2_Gesamtkalkulation'!$A$1:$W$54</definedName>
    <definedName name="_xlnm.Print_Area" localSheetId="0">'C2_Hinweise'!$A$1:$G$194</definedName>
    <definedName name="_xlnm.Print_Area" localSheetId="2">'C2_Kalkulation'!$A$1:$R$70</definedName>
    <definedName name="_xlnm.Print_Area" localSheetId="3">'C2_Personalkostenübersicht'!$A$4:$T$364</definedName>
    <definedName name="_xlnm.Print_Area" localSheetId="7">'C2_Versionsinfo'!$A$1:$E$109</definedName>
    <definedName name="_xlnm.Print_Area" localSheetId="8">KAT!$A$1</definedName>
    <definedName name="_xlnm.Print_Titles" localSheetId="3">'C2_Personalkostenübersicht'!$4:$21</definedName>
    <definedName name="_xlnm.Print_Titles" localSheetId="7">'C2_Versionsinfo'!$5:$5</definedName>
    <definedName name="eeadivisor">'C2_Gesamtkalkulation'!$F$11</definedName>
    <definedName name="pnk">#REF!</definedName>
    <definedName name="risiko">#REF!</definedName>
    <definedName name="Z_9119B1A0_FD79_4FE4_B78E_10E0AEB8080B_.wvu.Cols" localSheetId="10" hidden="1">Adressverzeichnis!$J:$K</definedName>
    <definedName name="Z_9119B1A0_FD79_4FE4_B78E_10E0AEB8080B_.wvu.Cols" localSheetId="1" hidden="1">'C2_Allgemeine Angaben'!$O:$T</definedName>
    <definedName name="Z_9119B1A0_FD79_4FE4_B78E_10E0AEB8080B_.wvu.Cols" localSheetId="4" hidden="1">'C2_Gesamtkalkulation'!$E:$G,'C2_Gesamtkalkulation'!$I:$I,'C2_Gesamtkalkulation'!$K:$K,'C2_Gesamtkalkulation'!$M:$M,'C2_Gesamtkalkulation'!$O:$O,'C2_Gesamtkalkulation'!$Q:$Q,'C2_Gesamtkalkulation'!$S:$S,'C2_Gesamtkalkulation'!$U:$U,'C2_Gesamtkalkulation'!$X:$AN</definedName>
    <definedName name="Z_9119B1A0_FD79_4FE4_B78E_10E0AEB8080B_.wvu.Cols" localSheetId="2" hidden="1">'C2_Kalkulation'!$S:$AS</definedName>
    <definedName name="Z_9119B1A0_FD79_4FE4_B78E_10E0AEB8080B_.wvu.PrintArea" localSheetId="10" hidden="1">Adressverzeichnis!$A$1:$I$52</definedName>
    <definedName name="Z_9119B1A0_FD79_4FE4_B78E_10E0AEB8080B_.wvu.PrintArea" localSheetId="5" hidden="1">Bewohnervertretung!$A$1:$N$64</definedName>
    <definedName name="Z_9119B1A0_FD79_4FE4_B78E_10E0AEB8080B_.wvu.PrintArea" localSheetId="1" hidden="1">'C2_Allgemeine Angaben'!$A$1:$N$74</definedName>
    <definedName name="Z_9119B1A0_FD79_4FE4_B78E_10E0AEB8080B_.wvu.PrintArea" localSheetId="4" hidden="1">'C2_Gesamtkalkulation'!$A$1:$W$54</definedName>
    <definedName name="Z_9119B1A0_FD79_4FE4_B78E_10E0AEB8080B_.wvu.PrintArea" localSheetId="2" hidden="1">'C2_Kalkulation'!$A$1:$R$70</definedName>
    <definedName name="Z_9119B1A0_FD79_4FE4_B78E_10E0AEB8080B_.wvu.Rows" localSheetId="10" hidden="1">Adressverzeichnis!$48:$48</definedName>
    <definedName name="Z_9119B1A0_FD79_4FE4_B78E_10E0AEB8080B_.wvu.Rows" localSheetId="4" hidden="1">'C2_Gesamtkalkulation'!$58:$58</definedName>
  </definedNames>
  <calcPr calcId="191029"/>
  <customWorkbookViews>
    <customWorkbookView name="Bischoff, Kathrin - Persönliche Ansicht" guid="{9119B1A0-FD79-4FE4-B78E-10E0AEB8080B}" mergeInterval="0" personalView="1" maximized="1" xWindow="-8" yWindow="-8" windowWidth="1936" windowHeight="1056" tabRatio="783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5" i="1" l="1"/>
  <c r="AQ37" i="9" l="1"/>
  <c r="AQ38" i="9"/>
  <c r="AQ39" i="9"/>
  <c r="AQ40" i="9"/>
  <c r="AQ41" i="9"/>
  <c r="AQ42" i="9"/>
  <c r="AQ43" i="9"/>
  <c r="AQ44" i="9"/>
  <c r="AQ45" i="9"/>
  <c r="AQ46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Q62" i="9"/>
  <c r="AQ63" i="9"/>
  <c r="AQ64" i="9"/>
  <c r="AQ65" i="9"/>
  <c r="AQ66" i="9"/>
  <c r="AQ67" i="9"/>
  <c r="AQ68" i="9"/>
  <c r="AQ69" i="9"/>
  <c r="AQ70" i="9"/>
  <c r="AQ71" i="9"/>
  <c r="AQ72" i="9"/>
  <c r="AQ73" i="9"/>
  <c r="AQ74" i="9"/>
  <c r="AQ75" i="9"/>
  <c r="AQ76" i="9"/>
  <c r="AQ77" i="9"/>
  <c r="AQ78" i="9"/>
  <c r="AQ79" i="9"/>
  <c r="AQ80" i="9"/>
  <c r="AQ81" i="9"/>
  <c r="AQ82" i="9"/>
  <c r="AQ83" i="9"/>
  <c r="AQ84" i="9"/>
  <c r="AQ85" i="9"/>
  <c r="AQ86" i="9"/>
  <c r="AQ87" i="9"/>
  <c r="AQ88" i="9"/>
  <c r="AQ89" i="9"/>
  <c r="AQ90" i="9"/>
  <c r="AQ91" i="9"/>
  <c r="AQ92" i="9"/>
  <c r="AQ93" i="9"/>
  <c r="AQ94" i="9"/>
  <c r="AQ95" i="9"/>
  <c r="AQ96" i="9"/>
  <c r="AQ97" i="9"/>
  <c r="AQ98" i="9"/>
  <c r="AQ99" i="9"/>
  <c r="AQ100" i="9"/>
  <c r="AQ101" i="9"/>
  <c r="AQ102" i="9"/>
  <c r="AQ103" i="9"/>
  <c r="AQ104" i="9"/>
  <c r="AQ105" i="9"/>
  <c r="AQ106" i="9"/>
  <c r="AQ107" i="9"/>
  <c r="AQ108" i="9"/>
  <c r="AQ109" i="9"/>
  <c r="AQ110" i="9"/>
  <c r="AQ111" i="9"/>
  <c r="AQ112" i="9"/>
  <c r="AQ113" i="9"/>
  <c r="AQ116" i="9"/>
  <c r="AQ36" i="9"/>
  <c r="AQ35" i="9"/>
  <c r="AQ34" i="9"/>
  <c r="AQ33" i="9"/>
  <c r="AQ32" i="9"/>
  <c r="AQ31" i="9"/>
  <c r="AQ30" i="9"/>
  <c r="AQ29" i="9"/>
  <c r="AQ28" i="9"/>
  <c r="AQ27" i="9"/>
  <c r="AQ26" i="9"/>
  <c r="AQ25" i="9"/>
  <c r="AQ23" i="9"/>
  <c r="AQ22" i="9"/>
  <c r="I28" i="3" l="1"/>
  <c r="D28" i="3"/>
  <c r="J28" i="3" s="1"/>
  <c r="H28" i="3"/>
  <c r="J4" i="5" l="1"/>
  <c r="AN313" i="9" l="1"/>
  <c r="AO313" i="9"/>
  <c r="AP313" i="9"/>
  <c r="AN314" i="9"/>
  <c r="AO314" i="9"/>
  <c r="AP314" i="9"/>
  <c r="AN315" i="9"/>
  <c r="AO315" i="9"/>
  <c r="AP315" i="9"/>
  <c r="AN316" i="9"/>
  <c r="AO316" i="9"/>
  <c r="AP316" i="9"/>
  <c r="AN317" i="9"/>
  <c r="AO317" i="9"/>
  <c r="AP317" i="9"/>
  <c r="AN318" i="9"/>
  <c r="AO318" i="9"/>
  <c r="AP318" i="9"/>
  <c r="AN319" i="9"/>
  <c r="AO319" i="9"/>
  <c r="AP319" i="9"/>
  <c r="AN320" i="9"/>
  <c r="AO320" i="9"/>
  <c r="AP320" i="9"/>
  <c r="AN321" i="9"/>
  <c r="AO321" i="9"/>
  <c r="AP321" i="9"/>
  <c r="AN322" i="9"/>
  <c r="AO322" i="9"/>
  <c r="AP322" i="9"/>
  <c r="AN323" i="9"/>
  <c r="AO323" i="9"/>
  <c r="AP323" i="9"/>
  <c r="AN324" i="9"/>
  <c r="AO324" i="9"/>
  <c r="AP324" i="9"/>
  <c r="AN325" i="9"/>
  <c r="AO325" i="9"/>
  <c r="AP325" i="9"/>
  <c r="AN326" i="9"/>
  <c r="AO326" i="9"/>
  <c r="AP326" i="9"/>
  <c r="AN327" i="9"/>
  <c r="AO327" i="9"/>
  <c r="AP327" i="9"/>
  <c r="AN328" i="9"/>
  <c r="AO328" i="9"/>
  <c r="AP328" i="9"/>
  <c r="AN329" i="9"/>
  <c r="AO329" i="9"/>
  <c r="AP329" i="9"/>
  <c r="AN330" i="9"/>
  <c r="AO330" i="9"/>
  <c r="AP330" i="9"/>
  <c r="AN331" i="9"/>
  <c r="AO331" i="9"/>
  <c r="AP331" i="9"/>
  <c r="AN332" i="9"/>
  <c r="AO332" i="9"/>
  <c r="AP332" i="9"/>
  <c r="AN333" i="9"/>
  <c r="AO333" i="9"/>
  <c r="AP333" i="9"/>
  <c r="AN334" i="9"/>
  <c r="AO334" i="9"/>
  <c r="AP334" i="9"/>
  <c r="AN335" i="9"/>
  <c r="AO335" i="9"/>
  <c r="AP335" i="9"/>
  <c r="AN336" i="9"/>
  <c r="AO336" i="9"/>
  <c r="AP336" i="9"/>
  <c r="AN337" i="9"/>
  <c r="AO337" i="9"/>
  <c r="AP337" i="9"/>
  <c r="AN338" i="9"/>
  <c r="AO338" i="9"/>
  <c r="AP338" i="9"/>
  <c r="AN339" i="9"/>
  <c r="AO339" i="9"/>
  <c r="AP339" i="9"/>
  <c r="AN340" i="9"/>
  <c r="AO340" i="9"/>
  <c r="AP340" i="9"/>
  <c r="AN341" i="9"/>
  <c r="AO341" i="9"/>
  <c r="AP341" i="9"/>
  <c r="AP312" i="9"/>
  <c r="AO312" i="9"/>
  <c r="AN312" i="9"/>
  <c r="AN280" i="9"/>
  <c r="AO280" i="9"/>
  <c r="AP280" i="9"/>
  <c r="AN281" i="9"/>
  <c r="AO281" i="9"/>
  <c r="AP281" i="9"/>
  <c r="AN282" i="9"/>
  <c r="AO282" i="9"/>
  <c r="AP282" i="9"/>
  <c r="AN283" i="9"/>
  <c r="AO283" i="9"/>
  <c r="AP283" i="9"/>
  <c r="AN284" i="9"/>
  <c r="AO284" i="9"/>
  <c r="AP284" i="9"/>
  <c r="AN285" i="9"/>
  <c r="AO285" i="9"/>
  <c r="AP285" i="9"/>
  <c r="AN286" i="9"/>
  <c r="AO286" i="9"/>
  <c r="AP286" i="9"/>
  <c r="AN287" i="9"/>
  <c r="AO287" i="9"/>
  <c r="AP287" i="9"/>
  <c r="AN288" i="9"/>
  <c r="AO288" i="9"/>
  <c r="AP288" i="9"/>
  <c r="AN289" i="9"/>
  <c r="AO289" i="9"/>
  <c r="AP289" i="9"/>
  <c r="AN290" i="9"/>
  <c r="AO290" i="9"/>
  <c r="AP290" i="9"/>
  <c r="AN291" i="9"/>
  <c r="AO291" i="9"/>
  <c r="AP291" i="9"/>
  <c r="AN292" i="9"/>
  <c r="AO292" i="9"/>
  <c r="AP292" i="9"/>
  <c r="AN293" i="9"/>
  <c r="AO293" i="9"/>
  <c r="AP293" i="9"/>
  <c r="AN294" i="9"/>
  <c r="AO294" i="9"/>
  <c r="AP294" i="9"/>
  <c r="AN295" i="9"/>
  <c r="AO295" i="9"/>
  <c r="AP295" i="9"/>
  <c r="AN296" i="9"/>
  <c r="AO296" i="9"/>
  <c r="AP296" i="9"/>
  <c r="AN297" i="9"/>
  <c r="AO297" i="9"/>
  <c r="AP297" i="9"/>
  <c r="AN298" i="9"/>
  <c r="AO298" i="9"/>
  <c r="AP298" i="9"/>
  <c r="AN299" i="9"/>
  <c r="AO299" i="9"/>
  <c r="AP299" i="9"/>
  <c r="AN300" i="9"/>
  <c r="AO300" i="9"/>
  <c r="AP300" i="9"/>
  <c r="AN301" i="9"/>
  <c r="AO301" i="9"/>
  <c r="AP301" i="9"/>
  <c r="AN302" i="9"/>
  <c r="AO302" i="9"/>
  <c r="AP302" i="9"/>
  <c r="AN303" i="9"/>
  <c r="AO303" i="9"/>
  <c r="AP303" i="9"/>
  <c r="AN304" i="9"/>
  <c r="AO304" i="9"/>
  <c r="AP304" i="9"/>
  <c r="AN305" i="9"/>
  <c r="AO305" i="9"/>
  <c r="AP305" i="9"/>
  <c r="AN306" i="9"/>
  <c r="AO306" i="9"/>
  <c r="AP306" i="9"/>
  <c r="AN307" i="9"/>
  <c r="AO307" i="9"/>
  <c r="AP307" i="9"/>
  <c r="AN308" i="9"/>
  <c r="AO308" i="9"/>
  <c r="AP308" i="9"/>
  <c r="AP279" i="9"/>
  <c r="AO279" i="9"/>
  <c r="AN279" i="9"/>
  <c r="AN252" i="9"/>
  <c r="AO252" i="9"/>
  <c r="AP252" i="9"/>
  <c r="AN253" i="9"/>
  <c r="AO253" i="9"/>
  <c r="AP253" i="9"/>
  <c r="AN254" i="9"/>
  <c r="AO254" i="9"/>
  <c r="AP254" i="9"/>
  <c r="AN255" i="9"/>
  <c r="AO255" i="9"/>
  <c r="AP255" i="9"/>
  <c r="AN256" i="9"/>
  <c r="AO256" i="9"/>
  <c r="AP256" i="9"/>
  <c r="AN257" i="9"/>
  <c r="AO257" i="9"/>
  <c r="AP257" i="9"/>
  <c r="AN258" i="9"/>
  <c r="AO258" i="9"/>
  <c r="AP258" i="9"/>
  <c r="AN259" i="9"/>
  <c r="AO259" i="9"/>
  <c r="AP259" i="9"/>
  <c r="AN260" i="9"/>
  <c r="AO260" i="9"/>
  <c r="AP260" i="9"/>
  <c r="AN261" i="9"/>
  <c r="AO261" i="9"/>
  <c r="AP261" i="9"/>
  <c r="AN262" i="9"/>
  <c r="AO262" i="9"/>
  <c r="AP262" i="9"/>
  <c r="AN263" i="9"/>
  <c r="AO263" i="9"/>
  <c r="AP263" i="9"/>
  <c r="AN264" i="9"/>
  <c r="AO264" i="9"/>
  <c r="AP264" i="9"/>
  <c r="AN265" i="9"/>
  <c r="AO265" i="9"/>
  <c r="AP265" i="9"/>
  <c r="AN266" i="9"/>
  <c r="AO266" i="9"/>
  <c r="AP266" i="9"/>
  <c r="AN267" i="9"/>
  <c r="AO267" i="9"/>
  <c r="AP267" i="9"/>
  <c r="AN268" i="9"/>
  <c r="AO268" i="9"/>
  <c r="AP268" i="9"/>
  <c r="AN269" i="9"/>
  <c r="AO269" i="9"/>
  <c r="AP269" i="9"/>
  <c r="AN270" i="9"/>
  <c r="AO270" i="9"/>
  <c r="AP270" i="9"/>
  <c r="AN271" i="9"/>
  <c r="AO271" i="9"/>
  <c r="AP271" i="9"/>
  <c r="AN272" i="9"/>
  <c r="AO272" i="9"/>
  <c r="AP272" i="9"/>
  <c r="AN273" i="9"/>
  <c r="AO273" i="9"/>
  <c r="AP273" i="9"/>
  <c r="AN274" i="9"/>
  <c r="AO274" i="9"/>
  <c r="AP274" i="9"/>
  <c r="AN275" i="9"/>
  <c r="AO275" i="9"/>
  <c r="AP275" i="9"/>
  <c r="AP251" i="9"/>
  <c r="AO251" i="9"/>
  <c r="AN251" i="9"/>
  <c r="AN232" i="9"/>
  <c r="AO232" i="9"/>
  <c r="AP232" i="9"/>
  <c r="AN233" i="9"/>
  <c r="AO233" i="9"/>
  <c r="AP233" i="9"/>
  <c r="AN234" i="9"/>
  <c r="AO234" i="9"/>
  <c r="AP234" i="9"/>
  <c r="AN235" i="9"/>
  <c r="AO235" i="9"/>
  <c r="AP235" i="9"/>
  <c r="AN236" i="9"/>
  <c r="AO236" i="9"/>
  <c r="AP236" i="9"/>
  <c r="AN237" i="9"/>
  <c r="AO237" i="9"/>
  <c r="AP237" i="9"/>
  <c r="AN238" i="9"/>
  <c r="AO238" i="9"/>
  <c r="AP238" i="9"/>
  <c r="AN239" i="9"/>
  <c r="AO239" i="9"/>
  <c r="AP239" i="9"/>
  <c r="AN240" i="9"/>
  <c r="AO240" i="9"/>
  <c r="AP240" i="9"/>
  <c r="AN241" i="9"/>
  <c r="AO241" i="9"/>
  <c r="AP241" i="9"/>
  <c r="AN242" i="9"/>
  <c r="AO242" i="9"/>
  <c r="AP242" i="9"/>
  <c r="AN243" i="9"/>
  <c r="AO243" i="9"/>
  <c r="AP243" i="9"/>
  <c r="AN244" i="9"/>
  <c r="AO244" i="9"/>
  <c r="AP244" i="9"/>
  <c r="AN245" i="9"/>
  <c r="AO245" i="9"/>
  <c r="AP245" i="9"/>
  <c r="AP231" i="9"/>
  <c r="AO231" i="9"/>
  <c r="AN231" i="9"/>
  <c r="AN126" i="9"/>
  <c r="AO126" i="9"/>
  <c r="AP126" i="9"/>
  <c r="AN127" i="9"/>
  <c r="AO127" i="9"/>
  <c r="AP127" i="9"/>
  <c r="AN128" i="9"/>
  <c r="AO128" i="9"/>
  <c r="AP128" i="9"/>
  <c r="AN129" i="9"/>
  <c r="AO129" i="9"/>
  <c r="AP129" i="9"/>
  <c r="AN130" i="9"/>
  <c r="AO130" i="9"/>
  <c r="AP130" i="9"/>
  <c r="AN131" i="9"/>
  <c r="AO131" i="9"/>
  <c r="AP131" i="9"/>
  <c r="AN132" i="9"/>
  <c r="AO132" i="9"/>
  <c r="AP132" i="9"/>
  <c r="AN133" i="9"/>
  <c r="AO133" i="9"/>
  <c r="AP133" i="9"/>
  <c r="AN134" i="9"/>
  <c r="AO134" i="9"/>
  <c r="AP134" i="9"/>
  <c r="AN135" i="9"/>
  <c r="AO135" i="9"/>
  <c r="AP135" i="9"/>
  <c r="AN136" i="9"/>
  <c r="AO136" i="9"/>
  <c r="AP136" i="9"/>
  <c r="AN137" i="9"/>
  <c r="AO137" i="9"/>
  <c r="AP137" i="9"/>
  <c r="AN138" i="9"/>
  <c r="AO138" i="9"/>
  <c r="AP138" i="9"/>
  <c r="AN139" i="9"/>
  <c r="AO139" i="9"/>
  <c r="AP139" i="9"/>
  <c r="AN140" i="9"/>
  <c r="AO140" i="9"/>
  <c r="AP140" i="9"/>
  <c r="AN141" i="9"/>
  <c r="AO141" i="9"/>
  <c r="AP141" i="9"/>
  <c r="AN142" i="9"/>
  <c r="AO142" i="9"/>
  <c r="AP142" i="9"/>
  <c r="AN143" i="9"/>
  <c r="AO143" i="9"/>
  <c r="AP143" i="9"/>
  <c r="AN144" i="9"/>
  <c r="AO144" i="9"/>
  <c r="AP144" i="9"/>
  <c r="AN145" i="9"/>
  <c r="AO145" i="9"/>
  <c r="AP145" i="9"/>
  <c r="AN146" i="9"/>
  <c r="AO146" i="9"/>
  <c r="AP146" i="9"/>
  <c r="AN147" i="9"/>
  <c r="AO147" i="9"/>
  <c r="AP147" i="9"/>
  <c r="AN148" i="9"/>
  <c r="AO148" i="9"/>
  <c r="AP148" i="9"/>
  <c r="AN149" i="9"/>
  <c r="AO149" i="9"/>
  <c r="AP149" i="9"/>
  <c r="AN150" i="9"/>
  <c r="AO150" i="9"/>
  <c r="AP150" i="9"/>
  <c r="AN151" i="9"/>
  <c r="AO151" i="9"/>
  <c r="AP151" i="9"/>
  <c r="AN152" i="9"/>
  <c r="AO152" i="9"/>
  <c r="AP152" i="9"/>
  <c r="AN153" i="9"/>
  <c r="AO153" i="9"/>
  <c r="AP153" i="9"/>
  <c r="AN154" i="9"/>
  <c r="AO154" i="9"/>
  <c r="AP154" i="9"/>
  <c r="AN155" i="9"/>
  <c r="AO155" i="9"/>
  <c r="AP155" i="9"/>
  <c r="AN156" i="9"/>
  <c r="AO156" i="9"/>
  <c r="AP156" i="9"/>
  <c r="AN157" i="9"/>
  <c r="AO157" i="9"/>
  <c r="AP157" i="9"/>
  <c r="AN158" i="9"/>
  <c r="AO158" i="9"/>
  <c r="AP158" i="9"/>
  <c r="AN159" i="9"/>
  <c r="AO159" i="9"/>
  <c r="AP159" i="9"/>
  <c r="AN160" i="9"/>
  <c r="AO160" i="9"/>
  <c r="AP160" i="9"/>
  <c r="AN161" i="9"/>
  <c r="AO161" i="9"/>
  <c r="AP161" i="9"/>
  <c r="AN162" i="9"/>
  <c r="AO162" i="9"/>
  <c r="AP162" i="9"/>
  <c r="AN163" i="9"/>
  <c r="AO163" i="9"/>
  <c r="AP163" i="9"/>
  <c r="AN164" i="9"/>
  <c r="AO164" i="9"/>
  <c r="AP164" i="9"/>
  <c r="AN165" i="9"/>
  <c r="AO165" i="9"/>
  <c r="AP165" i="9"/>
  <c r="AN166" i="9"/>
  <c r="AO166" i="9"/>
  <c r="AP166" i="9"/>
  <c r="AN167" i="9"/>
  <c r="AO167" i="9"/>
  <c r="AP167" i="9"/>
  <c r="AN168" i="9"/>
  <c r="AO168" i="9"/>
  <c r="AP168" i="9"/>
  <c r="AN169" i="9"/>
  <c r="AO169" i="9"/>
  <c r="AP169" i="9"/>
  <c r="AN170" i="9"/>
  <c r="AO170" i="9"/>
  <c r="AP170" i="9"/>
  <c r="AN171" i="9"/>
  <c r="AO171" i="9"/>
  <c r="AP171" i="9"/>
  <c r="AN172" i="9"/>
  <c r="AO172" i="9"/>
  <c r="AP172" i="9"/>
  <c r="AN173" i="9"/>
  <c r="AO173" i="9"/>
  <c r="AP173" i="9"/>
  <c r="AN174" i="9"/>
  <c r="AO174" i="9"/>
  <c r="AP174" i="9"/>
  <c r="AN175" i="9"/>
  <c r="AO175" i="9"/>
  <c r="AP175" i="9"/>
  <c r="AN176" i="9"/>
  <c r="AO176" i="9"/>
  <c r="AP176" i="9"/>
  <c r="AN177" i="9"/>
  <c r="AO177" i="9"/>
  <c r="AP177" i="9"/>
  <c r="AN178" i="9"/>
  <c r="AO178" i="9"/>
  <c r="AP178" i="9"/>
  <c r="AN179" i="9"/>
  <c r="AO179" i="9"/>
  <c r="AP179" i="9"/>
  <c r="AN180" i="9"/>
  <c r="AO180" i="9"/>
  <c r="AP180" i="9"/>
  <c r="AN181" i="9"/>
  <c r="AO181" i="9"/>
  <c r="AP181" i="9"/>
  <c r="AN182" i="9"/>
  <c r="AO182" i="9"/>
  <c r="AP182" i="9"/>
  <c r="AN183" i="9"/>
  <c r="AO183" i="9"/>
  <c r="AP183" i="9"/>
  <c r="AN184" i="9"/>
  <c r="AO184" i="9"/>
  <c r="AP184" i="9"/>
  <c r="AN185" i="9"/>
  <c r="AO185" i="9"/>
  <c r="AP185" i="9"/>
  <c r="AN186" i="9"/>
  <c r="AO186" i="9"/>
  <c r="AP186" i="9"/>
  <c r="AN187" i="9"/>
  <c r="AO187" i="9"/>
  <c r="AP187" i="9"/>
  <c r="AN188" i="9"/>
  <c r="AO188" i="9"/>
  <c r="AP188" i="9"/>
  <c r="AN189" i="9"/>
  <c r="AO189" i="9"/>
  <c r="AP189" i="9"/>
  <c r="AN190" i="9"/>
  <c r="AO190" i="9"/>
  <c r="AP190" i="9"/>
  <c r="AN191" i="9"/>
  <c r="AO191" i="9"/>
  <c r="AP191" i="9"/>
  <c r="AN192" i="9"/>
  <c r="AO192" i="9"/>
  <c r="AP192" i="9"/>
  <c r="AN193" i="9"/>
  <c r="AO193" i="9"/>
  <c r="AP193" i="9"/>
  <c r="AN194" i="9"/>
  <c r="AO194" i="9"/>
  <c r="AP194" i="9"/>
  <c r="AN195" i="9"/>
  <c r="AO195" i="9"/>
  <c r="AP195" i="9"/>
  <c r="AN196" i="9"/>
  <c r="AO196" i="9"/>
  <c r="AP196" i="9"/>
  <c r="AN197" i="9"/>
  <c r="AO197" i="9"/>
  <c r="AP197" i="9"/>
  <c r="AN198" i="9"/>
  <c r="AO198" i="9"/>
  <c r="AP198" i="9"/>
  <c r="AN199" i="9"/>
  <c r="AO199" i="9"/>
  <c r="AP199" i="9"/>
  <c r="AN200" i="9"/>
  <c r="AO200" i="9"/>
  <c r="AP200" i="9"/>
  <c r="AN201" i="9"/>
  <c r="AO201" i="9"/>
  <c r="AP201" i="9"/>
  <c r="AN202" i="9"/>
  <c r="AO202" i="9"/>
  <c r="AP202" i="9"/>
  <c r="AN203" i="9"/>
  <c r="AO203" i="9"/>
  <c r="AP203" i="9"/>
  <c r="AN204" i="9"/>
  <c r="AO204" i="9"/>
  <c r="AP204" i="9"/>
  <c r="AN205" i="9"/>
  <c r="AO205" i="9"/>
  <c r="AP205" i="9"/>
  <c r="AN206" i="9"/>
  <c r="AO206" i="9"/>
  <c r="AP206" i="9"/>
  <c r="AN207" i="9"/>
  <c r="AO207" i="9"/>
  <c r="AP207" i="9"/>
  <c r="AN208" i="9"/>
  <c r="AO208" i="9"/>
  <c r="AP208" i="9"/>
  <c r="AN209" i="9"/>
  <c r="AO209" i="9"/>
  <c r="AP209" i="9"/>
  <c r="AN210" i="9"/>
  <c r="AO210" i="9"/>
  <c r="AP210" i="9"/>
  <c r="AN211" i="9"/>
  <c r="AO211" i="9"/>
  <c r="AP211" i="9"/>
  <c r="AN212" i="9"/>
  <c r="AO212" i="9"/>
  <c r="AP212" i="9"/>
  <c r="AN213" i="9"/>
  <c r="AO213" i="9"/>
  <c r="AP213" i="9"/>
  <c r="AN214" i="9"/>
  <c r="AO214" i="9"/>
  <c r="AP214" i="9"/>
  <c r="AN215" i="9"/>
  <c r="AO215" i="9"/>
  <c r="AP215" i="9"/>
  <c r="AN216" i="9"/>
  <c r="AO216" i="9"/>
  <c r="AP216" i="9"/>
  <c r="AN217" i="9"/>
  <c r="AO217" i="9"/>
  <c r="AP217" i="9"/>
  <c r="AN218" i="9"/>
  <c r="AO218" i="9"/>
  <c r="AP218" i="9"/>
  <c r="AN219" i="9"/>
  <c r="AO219" i="9"/>
  <c r="AP219" i="9"/>
  <c r="AN220" i="9"/>
  <c r="AO220" i="9"/>
  <c r="AP220" i="9"/>
  <c r="AN221" i="9"/>
  <c r="AO221" i="9"/>
  <c r="AP221" i="9"/>
  <c r="AN222" i="9"/>
  <c r="AO222" i="9"/>
  <c r="AP222" i="9"/>
  <c r="AN223" i="9"/>
  <c r="AO223" i="9"/>
  <c r="AP223" i="9"/>
  <c r="AN224" i="9"/>
  <c r="AO224" i="9"/>
  <c r="AP224" i="9"/>
  <c r="AP125" i="9"/>
  <c r="AO125" i="9"/>
  <c r="AN125" i="9"/>
  <c r="AN23" i="9"/>
  <c r="AO23" i="9"/>
  <c r="AP23" i="9"/>
  <c r="AN24" i="9"/>
  <c r="AO24" i="9"/>
  <c r="AP24" i="9"/>
  <c r="AN25" i="9"/>
  <c r="AO25" i="9"/>
  <c r="AP25" i="9"/>
  <c r="AN26" i="9"/>
  <c r="AO26" i="9"/>
  <c r="AP26" i="9"/>
  <c r="AN27" i="9"/>
  <c r="AO27" i="9"/>
  <c r="AP27" i="9"/>
  <c r="AN28" i="9"/>
  <c r="AO28" i="9"/>
  <c r="AP28" i="9"/>
  <c r="AN29" i="9"/>
  <c r="AO29" i="9"/>
  <c r="AP29" i="9"/>
  <c r="AN30" i="9"/>
  <c r="AO30" i="9"/>
  <c r="AP30" i="9"/>
  <c r="AN31" i="9"/>
  <c r="AO31" i="9"/>
  <c r="AP31" i="9"/>
  <c r="AN32" i="9"/>
  <c r="AO32" i="9"/>
  <c r="AP32" i="9"/>
  <c r="AN33" i="9"/>
  <c r="AO33" i="9"/>
  <c r="AP33" i="9"/>
  <c r="AN34" i="9"/>
  <c r="AO34" i="9"/>
  <c r="AP34" i="9"/>
  <c r="AN35" i="9"/>
  <c r="AO35" i="9"/>
  <c r="AP35" i="9"/>
  <c r="AN36" i="9"/>
  <c r="AO36" i="9"/>
  <c r="AP36" i="9"/>
  <c r="AN37" i="9"/>
  <c r="AO37" i="9"/>
  <c r="AP37" i="9"/>
  <c r="AN38" i="9"/>
  <c r="AO38" i="9"/>
  <c r="AP38" i="9"/>
  <c r="AN39" i="9"/>
  <c r="AO39" i="9"/>
  <c r="AP39" i="9"/>
  <c r="AN40" i="9"/>
  <c r="AO40" i="9"/>
  <c r="AP40" i="9"/>
  <c r="AN41" i="9"/>
  <c r="AO41" i="9"/>
  <c r="AP41" i="9"/>
  <c r="AN42" i="9"/>
  <c r="AO42" i="9"/>
  <c r="AP42" i="9"/>
  <c r="AN43" i="9"/>
  <c r="AO43" i="9"/>
  <c r="AP43" i="9"/>
  <c r="AN44" i="9"/>
  <c r="AO44" i="9"/>
  <c r="AP44" i="9"/>
  <c r="AN45" i="9"/>
  <c r="AO45" i="9"/>
  <c r="AP45" i="9"/>
  <c r="AN46" i="9"/>
  <c r="AO46" i="9"/>
  <c r="AP46" i="9"/>
  <c r="AN47" i="9"/>
  <c r="AO47" i="9"/>
  <c r="AP47" i="9"/>
  <c r="AN48" i="9"/>
  <c r="AO48" i="9"/>
  <c r="AP48" i="9"/>
  <c r="AN49" i="9"/>
  <c r="AO49" i="9"/>
  <c r="AP49" i="9"/>
  <c r="AN50" i="9"/>
  <c r="AO50" i="9"/>
  <c r="AP50" i="9"/>
  <c r="AN51" i="9"/>
  <c r="AO51" i="9"/>
  <c r="AP51" i="9"/>
  <c r="AN52" i="9"/>
  <c r="AO52" i="9"/>
  <c r="AP52" i="9"/>
  <c r="AN53" i="9"/>
  <c r="AO53" i="9"/>
  <c r="AP53" i="9"/>
  <c r="AN54" i="9"/>
  <c r="AO54" i="9"/>
  <c r="AP54" i="9"/>
  <c r="AN55" i="9"/>
  <c r="AO55" i="9"/>
  <c r="AP55" i="9"/>
  <c r="AN56" i="9"/>
  <c r="AO56" i="9"/>
  <c r="AP56" i="9"/>
  <c r="AN57" i="9"/>
  <c r="AO57" i="9"/>
  <c r="AP57" i="9"/>
  <c r="AN58" i="9"/>
  <c r="AO58" i="9"/>
  <c r="AP58" i="9"/>
  <c r="AN59" i="9"/>
  <c r="AO59" i="9"/>
  <c r="AP59" i="9"/>
  <c r="AN60" i="9"/>
  <c r="AO60" i="9"/>
  <c r="AP60" i="9"/>
  <c r="AN61" i="9"/>
  <c r="AO61" i="9"/>
  <c r="AP61" i="9"/>
  <c r="AN62" i="9"/>
  <c r="AO62" i="9"/>
  <c r="AP62" i="9"/>
  <c r="AN63" i="9"/>
  <c r="AO63" i="9"/>
  <c r="AP63" i="9"/>
  <c r="AN64" i="9"/>
  <c r="AO64" i="9"/>
  <c r="AP64" i="9"/>
  <c r="AN65" i="9"/>
  <c r="AO65" i="9"/>
  <c r="AP65" i="9"/>
  <c r="AN66" i="9"/>
  <c r="AO66" i="9"/>
  <c r="AP66" i="9"/>
  <c r="AN67" i="9"/>
  <c r="AO67" i="9"/>
  <c r="AP67" i="9"/>
  <c r="AN68" i="9"/>
  <c r="AO68" i="9"/>
  <c r="AP68" i="9"/>
  <c r="AN69" i="9"/>
  <c r="AO69" i="9"/>
  <c r="AP69" i="9"/>
  <c r="AN70" i="9"/>
  <c r="AO70" i="9"/>
  <c r="AP70" i="9"/>
  <c r="AN71" i="9"/>
  <c r="AO71" i="9"/>
  <c r="AP71" i="9"/>
  <c r="AN72" i="9"/>
  <c r="AO72" i="9"/>
  <c r="AP72" i="9"/>
  <c r="AN73" i="9"/>
  <c r="AO73" i="9"/>
  <c r="AP73" i="9"/>
  <c r="AN74" i="9"/>
  <c r="AO74" i="9"/>
  <c r="AP74" i="9"/>
  <c r="AN75" i="9"/>
  <c r="AO75" i="9"/>
  <c r="AP75" i="9"/>
  <c r="AN76" i="9"/>
  <c r="AO76" i="9"/>
  <c r="AP76" i="9"/>
  <c r="AN77" i="9"/>
  <c r="AO77" i="9"/>
  <c r="AP77" i="9"/>
  <c r="AN78" i="9"/>
  <c r="AO78" i="9"/>
  <c r="AP78" i="9"/>
  <c r="AN79" i="9"/>
  <c r="AO79" i="9"/>
  <c r="AP79" i="9"/>
  <c r="AN80" i="9"/>
  <c r="AO80" i="9"/>
  <c r="AP80" i="9"/>
  <c r="AN81" i="9"/>
  <c r="AO81" i="9"/>
  <c r="AP81" i="9"/>
  <c r="AN82" i="9"/>
  <c r="AO82" i="9"/>
  <c r="AP82" i="9"/>
  <c r="AN83" i="9"/>
  <c r="AO83" i="9"/>
  <c r="AP83" i="9"/>
  <c r="AN84" i="9"/>
  <c r="AO84" i="9"/>
  <c r="AP84" i="9"/>
  <c r="AN85" i="9"/>
  <c r="AO85" i="9"/>
  <c r="AP85" i="9"/>
  <c r="AN86" i="9"/>
  <c r="AO86" i="9"/>
  <c r="AP86" i="9"/>
  <c r="AN87" i="9"/>
  <c r="AO87" i="9"/>
  <c r="AP87" i="9"/>
  <c r="AN88" i="9"/>
  <c r="AO88" i="9"/>
  <c r="AP88" i="9"/>
  <c r="AN89" i="9"/>
  <c r="AO89" i="9"/>
  <c r="AP89" i="9"/>
  <c r="AN90" i="9"/>
  <c r="AO90" i="9"/>
  <c r="AP90" i="9"/>
  <c r="AN91" i="9"/>
  <c r="AO91" i="9"/>
  <c r="AP91" i="9"/>
  <c r="AN92" i="9"/>
  <c r="AO92" i="9"/>
  <c r="AP92" i="9"/>
  <c r="AN93" i="9"/>
  <c r="AO93" i="9"/>
  <c r="AP93" i="9"/>
  <c r="AN94" i="9"/>
  <c r="AO94" i="9"/>
  <c r="AP94" i="9"/>
  <c r="AN95" i="9"/>
  <c r="AO95" i="9"/>
  <c r="AP95" i="9"/>
  <c r="AN96" i="9"/>
  <c r="AO96" i="9"/>
  <c r="AP96" i="9"/>
  <c r="AN97" i="9"/>
  <c r="AO97" i="9"/>
  <c r="AP97" i="9"/>
  <c r="AN98" i="9"/>
  <c r="AO98" i="9"/>
  <c r="AP98" i="9"/>
  <c r="AN99" i="9"/>
  <c r="AO99" i="9"/>
  <c r="AP99" i="9"/>
  <c r="AN100" i="9"/>
  <c r="AO100" i="9"/>
  <c r="AP100" i="9"/>
  <c r="AN101" i="9"/>
  <c r="AO101" i="9"/>
  <c r="AP101" i="9"/>
  <c r="AN102" i="9"/>
  <c r="AO102" i="9"/>
  <c r="AP102" i="9"/>
  <c r="AN103" i="9"/>
  <c r="AO103" i="9"/>
  <c r="AP103" i="9"/>
  <c r="AN104" i="9"/>
  <c r="AO104" i="9"/>
  <c r="AP104" i="9"/>
  <c r="AN105" i="9"/>
  <c r="AO105" i="9"/>
  <c r="AP105" i="9"/>
  <c r="AN106" i="9"/>
  <c r="AO106" i="9"/>
  <c r="AP106" i="9"/>
  <c r="AN107" i="9"/>
  <c r="AO107" i="9"/>
  <c r="AP107" i="9"/>
  <c r="AN108" i="9"/>
  <c r="AO108" i="9"/>
  <c r="AP108" i="9"/>
  <c r="AN109" i="9"/>
  <c r="AO109" i="9"/>
  <c r="AP109" i="9"/>
  <c r="AN110" i="9"/>
  <c r="AO110" i="9"/>
  <c r="AP110" i="9"/>
  <c r="AN111" i="9"/>
  <c r="AO111" i="9"/>
  <c r="AP111" i="9"/>
  <c r="AN112" i="9"/>
  <c r="AO112" i="9"/>
  <c r="AP112" i="9"/>
  <c r="AN113" i="9"/>
  <c r="AO113" i="9"/>
  <c r="AP113" i="9"/>
  <c r="AN114" i="9"/>
  <c r="AO114" i="9"/>
  <c r="AP114" i="9"/>
  <c r="AN115" i="9"/>
  <c r="AO115" i="9"/>
  <c r="AP115" i="9"/>
  <c r="AN116" i="9"/>
  <c r="AO116" i="9"/>
  <c r="AP116" i="9"/>
  <c r="AP22" i="9"/>
  <c r="AO22" i="9"/>
  <c r="AN22" i="9"/>
  <c r="AN348" i="9" l="1"/>
  <c r="AO348" i="9"/>
  <c r="AP348" i="9"/>
  <c r="C105" i="5"/>
  <c r="C106" i="5"/>
  <c r="A1" i="1" l="1"/>
  <c r="A39" i="1" s="1"/>
  <c r="A91" i="1" s="1"/>
  <c r="A143" i="1" s="1"/>
  <c r="G7" i="2" l="1"/>
  <c r="B5" i="9"/>
  <c r="O5" i="9"/>
  <c r="N5" i="9"/>
  <c r="G108" i="5"/>
  <c r="G112" i="5"/>
  <c r="G113" i="5" s="1"/>
  <c r="C104" i="5"/>
  <c r="C108" i="5" s="1"/>
  <c r="C112" i="5" s="1"/>
  <c r="C113" i="5" s="1"/>
  <c r="G22" i="9"/>
  <c r="S22" i="9" s="1"/>
  <c r="T22" i="9" s="1"/>
  <c r="V22" i="9"/>
  <c r="V313" i="9"/>
  <c r="W313" i="9"/>
  <c r="X313" i="9"/>
  <c r="Y313" i="9"/>
  <c r="Z313" i="9"/>
  <c r="AA313" i="9"/>
  <c r="AB313" i="9"/>
  <c r="AC313" i="9"/>
  <c r="AE313" i="9"/>
  <c r="AF313" i="9"/>
  <c r="AG313" i="9"/>
  <c r="AH313" i="9"/>
  <c r="AI313" i="9"/>
  <c r="AJ313" i="9"/>
  <c r="AK313" i="9"/>
  <c r="AL313" i="9"/>
  <c r="V314" i="9"/>
  <c r="W314" i="9"/>
  <c r="X314" i="9"/>
  <c r="Y314" i="9"/>
  <c r="Z314" i="9"/>
  <c r="AA314" i="9"/>
  <c r="AB314" i="9"/>
  <c r="AC314" i="9"/>
  <c r="AD314" i="9"/>
  <c r="AE314" i="9"/>
  <c r="AF314" i="9"/>
  <c r="AG314" i="9"/>
  <c r="AH314" i="9"/>
  <c r="AI314" i="9"/>
  <c r="AJ314" i="9"/>
  <c r="AK314" i="9"/>
  <c r="AL314" i="9"/>
  <c r="AM314" i="9"/>
  <c r="V315" i="9"/>
  <c r="W315" i="9"/>
  <c r="X315" i="9"/>
  <c r="Y315" i="9"/>
  <c r="Z315" i="9"/>
  <c r="AA315" i="9"/>
  <c r="AB315" i="9"/>
  <c r="AC315" i="9"/>
  <c r="AD315" i="9"/>
  <c r="AE315" i="9"/>
  <c r="AF315" i="9"/>
  <c r="AG315" i="9"/>
  <c r="AH315" i="9"/>
  <c r="AI315" i="9"/>
  <c r="AJ315" i="9"/>
  <c r="AK315" i="9"/>
  <c r="AL315" i="9"/>
  <c r="AM315" i="9"/>
  <c r="V316" i="9"/>
  <c r="W316" i="9"/>
  <c r="X316" i="9"/>
  <c r="Y316" i="9"/>
  <c r="Z316" i="9"/>
  <c r="AA316" i="9"/>
  <c r="AB316" i="9"/>
  <c r="AC316" i="9"/>
  <c r="AD316" i="9"/>
  <c r="AE316" i="9"/>
  <c r="AF316" i="9"/>
  <c r="AG316" i="9"/>
  <c r="AH316" i="9"/>
  <c r="AI316" i="9"/>
  <c r="AJ316" i="9"/>
  <c r="AK316" i="9"/>
  <c r="AL316" i="9"/>
  <c r="AM316" i="9"/>
  <c r="V317" i="9"/>
  <c r="W317" i="9"/>
  <c r="X317" i="9"/>
  <c r="Y317" i="9"/>
  <c r="Z317" i="9"/>
  <c r="AA317" i="9"/>
  <c r="AB317" i="9"/>
  <c r="AC317" i="9"/>
  <c r="AD317" i="9"/>
  <c r="AE317" i="9"/>
  <c r="AF317" i="9"/>
  <c r="AG317" i="9"/>
  <c r="AH317" i="9"/>
  <c r="AI317" i="9"/>
  <c r="AJ317" i="9"/>
  <c r="AK317" i="9"/>
  <c r="AL317" i="9"/>
  <c r="AM317" i="9"/>
  <c r="V318" i="9"/>
  <c r="W318" i="9"/>
  <c r="X318" i="9"/>
  <c r="Y318" i="9"/>
  <c r="Z318" i="9"/>
  <c r="AA318" i="9"/>
  <c r="AB318" i="9"/>
  <c r="AC318" i="9"/>
  <c r="AD318" i="9"/>
  <c r="AE318" i="9"/>
  <c r="AF318" i="9"/>
  <c r="AG318" i="9"/>
  <c r="AH318" i="9"/>
  <c r="AI318" i="9"/>
  <c r="AJ318" i="9"/>
  <c r="AK318" i="9"/>
  <c r="AL318" i="9"/>
  <c r="AM318" i="9"/>
  <c r="V319" i="9"/>
  <c r="W319" i="9"/>
  <c r="X319" i="9"/>
  <c r="Y319" i="9"/>
  <c r="Z319" i="9"/>
  <c r="AA319" i="9"/>
  <c r="AB319" i="9"/>
  <c r="AC319" i="9"/>
  <c r="AD319" i="9"/>
  <c r="AE319" i="9"/>
  <c r="AF319" i="9"/>
  <c r="AG319" i="9"/>
  <c r="AH319" i="9"/>
  <c r="AI319" i="9"/>
  <c r="AJ319" i="9"/>
  <c r="AK319" i="9"/>
  <c r="AL319" i="9"/>
  <c r="AM319" i="9"/>
  <c r="V320" i="9"/>
  <c r="W320" i="9"/>
  <c r="X320" i="9"/>
  <c r="Y320" i="9"/>
  <c r="Z320" i="9"/>
  <c r="AA320" i="9"/>
  <c r="AB320" i="9"/>
  <c r="AC320" i="9"/>
  <c r="AD320" i="9"/>
  <c r="AE320" i="9"/>
  <c r="AF320" i="9"/>
  <c r="AG320" i="9"/>
  <c r="AH320" i="9"/>
  <c r="AI320" i="9"/>
  <c r="AJ320" i="9"/>
  <c r="AK320" i="9"/>
  <c r="AL320" i="9"/>
  <c r="AM320" i="9"/>
  <c r="V321" i="9"/>
  <c r="W321" i="9"/>
  <c r="X321" i="9"/>
  <c r="Y321" i="9"/>
  <c r="Z321" i="9"/>
  <c r="AA321" i="9"/>
  <c r="AB321" i="9"/>
  <c r="AC321" i="9"/>
  <c r="AD321" i="9"/>
  <c r="AE321" i="9"/>
  <c r="AF321" i="9"/>
  <c r="AG321" i="9"/>
  <c r="AH321" i="9"/>
  <c r="AI321" i="9"/>
  <c r="AJ321" i="9"/>
  <c r="AK321" i="9"/>
  <c r="AL321" i="9"/>
  <c r="AM321" i="9"/>
  <c r="V322" i="9"/>
  <c r="W322" i="9"/>
  <c r="X322" i="9"/>
  <c r="Y322" i="9"/>
  <c r="Z322" i="9"/>
  <c r="AA322" i="9"/>
  <c r="AB322" i="9"/>
  <c r="AC322" i="9"/>
  <c r="AD322" i="9"/>
  <c r="AE322" i="9"/>
  <c r="AF322" i="9"/>
  <c r="AG322" i="9"/>
  <c r="AH322" i="9"/>
  <c r="AI322" i="9"/>
  <c r="AJ322" i="9"/>
  <c r="AK322" i="9"/>
  <c r="AL322" i="9"/>
  <c r="AM322" i="9"/>
  <c r="V323" i="9"/>
  <c r="W323" i="9"/>
  <c r="X323" i="9"/>
  <c r="Y323" i="9"/>
  <c r="Z323" i="9"/>
  <c r="AA323" i="9"/>
  <c r="AB323" i="9"/>
  <c r="AC323" i="9"/>
  <c r="AD323" i="9"/>
  <c r="AE323" i="9"/>
  <c r="AF323" i="9"/>
  <c r="AG323" i="9"/>
  <c r="AH323" i="9"/>
  <c r="AI323" i="9"/>
  <c r="AJ323" i="9"/>
  <c r="AK323" i="9"/>
  <c r="AL323" i="9"/>
  <c r="AM323" i="9"/>
  <c r="V324" i="9"/>
  <c r="W324" i="9"/>
  <c r="X324" i="9"/>
  <c r="Y324" i="9"/>
  <c r="Z324" i="9"/>
  <c r="AA324" i="9"/>
  <c r="AB324" i="9"/>
  <c r="AC324" i="9"/>
  <c r="AD324" i="9"/>
  <c r="AE324" i="9"/>
  <c r="AF324" i="9"/>
  <c r="AG324" i="9"/>
  <c r="AH324" i="9"/>
  <c r="AI324" i="9"/>
  <c r="AJ324" i="9"/>
  <c r="AK324" i="9"/>
  <c r="AL324" i="9"/>
  <c r="AM324" i="9"/>
  <c r="V325" i="9"/>
  <c r="W325" i="9"/>
  <c r="X325" i="9"/>
  <c r="Y325" i="9"/>
  <c r="Z325" i="9"/>
  <c r="AA325" i="9"/>
  <c r="AB325" i="9"/>
  <c r="AC325" i="9"/>
  <c r="AD325" i="9"/>
  <c r="AE325" i="9"/>
  <c r="AF325" i="9"/>
  <c r="AG325" i="9"/>
  <c r="AH325" i="9"/>
  <c r="AI325" i="9"/>
  <c r="AJ325" i="9"/>
  <c r="AK325" i="9"/>
  <c r="AL325" i="9"/>
  <c r="AM325" i="9"/>
  <c r="V326" i="9"/>
  <c r="W326" i="9"/>
  <c r="X326" i="9"/>
  <c r="Y326" i="9"/>
  <c r="Z326" i="9"/>
  <c r="AA326" i="9"/>
  <c r="AB326" i="9"/>
  <c r="AC326" i="9"/>
  <c r="AD326" i="9"/>
  <c r="AE326" i="9"/>
  <c r="AF326" i="9"/>
  <c r="AG326" i="9"/>
  <c r="AH326" i="9"/>
  <c r="AI326" i="9"/>
  <c r="AJ326" i="9"/>
  <c r="AK326" i="9"/>
  <c r="AL326" i="9"/>
  <c r="AM326" i="9"/>
  <c r="V327" i="9"/>
  <c r="W327" i="9"/>
  <c r="X327" i="9"/>
  <c r="Y327" i="9"/>
  <c r="Z327" i="9"/>
  <c r="AA327" i="9"/>
  <c r="AB327" i="9"/>
  <c r="AC327" i="9"/>
  <c r="AD327" i="9"/>
  <c r="AE327" i="9"/>
  <c r="AF327" i="9"/>
  <c r="AG327" i="9"/>
  <c r="AH327" i="9"/>
  <c r="AI327" i="9"/>
  <c r="AJ327" i="9"/>
  <c r="AK327" i="9"/>
  <c r="AL327" i="9"/>
  <c r="AM327" i="9"/>
  <c r="V328" i="9"/>
  <c r="W328" i="9"/>
  <c r="X328" i="9"/>
  <c r="Y328" i="9"/>
  <c r="Z328" i="9"/>
  <c r="AA328" i="9"/>
  <c r="AB328" i="9"/>
  <c r="AC328" i="9"/>
  <c r="AD328" i="9"/>
  <c r="AE328" i="9"/>
  <c r="AF328" i="9"/>
  <c r="AG328" i="9"/>
  <c r="AH328" i="9"/>
  <c r="AI328" i="9"/>
  <c r="AJ328" i="9"/>
  <c r="AK328" i="9"/>
  <c r="AL328" i="9"/>
  <c r="AM328" i="9"/>
  <c r="V329" i="9"/>
  <c r="W329" i="9"/>
  <c r="X329" i="9"/>
  <c r="Y329" i="9"/>
  <c r="Z329" i="9"/>
  <c r="AA329" i="9"/>
  <c r="AB329" i="9"/>
  <c r="AC329" i="9"/>
  <c r="AD329" i="9"/>
  <c r="AE329" i="9"/>
  <c r="AF329" i="9"/>
  <c r="AG329" i="9"/>
  <c r="AH329" i="9"/>
  <c r="AI329" i="9"/>
  <c r="AJ329" i="9"/>
  <c r="AK329" i="9"/>
  <c r="AL329" i="9"/>
  <c r="AM329" i="9"/>
  <c r="V330" i="9"/>
  <c r="W330" i="9"/>
  <c r="X330" i="9"/>
  <c r="Y330" i="9"/>
  <c r="Z330" i="9"/>
  <c r="AA330" i="9"/>
  <c r="AB330" i="9"/>
  <c r="AC330" i="9"/>
  <c r="AD330" i="9"/>
  <c r="AE330" i="9"/>
  <c r="AF330" i="9"/>
  <c r="AG330" i="9"/>
  <c r="AH330" i="9"/>
  <c r="AI330" i="9"/>
  <c r="AJ330" i="9"/>
  <c r="AK330" i="9"/>
  <c r="AL330" i="9"/>
  <c r="AM330" i="9"/>
  <c r="V331" i="9"/>
  <c r="W331" i="9"/>
  <c r="X331" i="9"/>
  <c r="Y331" i="9"/>
  <c r="Z331" i="9"/>
  <c r="AA331" i="9"/>
  <c r="AB331" i="9"/>
  <c r="AC331" i="9"/>
  <c r="AD331" i="9"/>
  <c r="AE331" i="9"/>
  <c r="AF331" i="9"/>
  <c r="AG331" i="9"/>
  <c r="AH331" i="9"/>
  <c r="AI331" i="9"/>
  <c r="AJ331" i="9"/>
  <c r="AK331" i="9"/>
  <c r="AL331" i="9"/>
  <c r="AM331" i="9"/>
  <c r="V332" i="9"/>
  <c r="W332" i="9"/>
  <c r="X332" i="9"/>
  <c r="Y332" i="9"/>
  <c r="Z332" i="9"/>
  <c r="AA332" i="9"/>
  <c r="AB332" i="9"/>
  <c r="AC332" i="9"/>
  <c r="AD332" i="9"/>
  <c r="AE332" i="9"/>
  <c r="AF332" i="9"/>
  <c r="AG332" i="9"/>
  <c r="AH332" i="9"/>
  <c r="AI332" i="9"/>
  <c r="AJ332" i="9"/>
  <c r="AK332" i="9"/>
  <c r="AL332" i="9"/>
  <c r="AM332" i="9"/>
  <c r="V333" i="9"/>
  <c r="W333" i="9"/>
  <c r="X333" i="9"/>
  <c r="Y333" i="9"/>
  <c r="Z333" i="9"/>
  <c r="AA333" i="9"/>
  <c r="AB333" i="9"/>
  <c r="AC333" i="9"/>
  <c r="AD333" i="9"/>
  <c r="AE333" i="9"/>
  <c r="AF333" i="9"/>
  <c r="AG333" i="9"/>
  <c r="AH333" i="9"/>
  <c r="AI333" i="9"/>
  <c r="AJ333" i="9"/>
  <c r="AK333" i="9"/>
  <c r="AL333" i="9"/>
  <c r="AM333" i="9"/>
  <c r="V334" i="9"/>
  <c r="W334" i="9"/>
  <c r="X334" i="9"/>
  <c r="Y334" i="9"/>
  <c r="Z334" i="9"/>
  <c r="AA334" i="9"/>
  <c r="AB334" i="9"/>
  <c r="AC334" i="9"/>
  <c r="AD334" i="9"/>
  <c r="AE334" i="9"/>
  <c r="AF334" i="9"/>
  <c r="AG334" i="9"/>
  <c r="AH334" i="9"/>
  <c r="AI334" i="9"/>
  <c r="AJ334" i="9"/>
  <c r="AK334" i="9"/>
  <c r="AL334" i="9"/>
  <c r="AM334" i="9"/>
  <c r="V335" i="9"/>
  <c r="W335" i="9"/>
  <c r="X335" i="9"/>
  <c r="Y335" i="9"/>
  <c r="Z335" i="9"/>
  <c r="AA335" i="9"/>
  <c r="AB335" i="9"/>
  <c r="AC335" i="9"/>
  <c r="AD335" i="9"/>
  <c r="AE335" i="9"/>
  <c r="AF335" i="9"/>
  <c r="AG335" i="9"/>
  <c r="AH335" i="9"/>
  <c r="AI335" i="9"/>
  <c r="AJ335" i="9"/>
  <c r="AK335" i="9"/>
  <c r="AL335" i="9"/>
  <c r="AM335" i="9"/>
  <c r="V336" i="9"/>
  <c r="W336" i="9"/>
  <c r="X336" i="9"/>
  <c r="Y336" i="9"/>
  <c r="Z336" i="9"/>
  <c r="AA336" i="9"/>
  <c r="AB336" i="9"/>
  <c r="AC336" i="9"/>
  <c r="AD336" i="9"/>
  <c r="AE336" i="9"/>
  <c r="AF336" i="9"/>
  <c r="AG336" i="9"/>
  <c r="AH336" i="9"/>
  <c r="AI336" i="9"/>
  <c r="AJ336" i="9"/>
  <c r="AK336" i="9"/>
  <c r="AL336" i="9"/>
  <c r="AM336" i="9"/>
  <c r="V337" i="9"/>
  <c r="W337" i="9"/>
  <c r="X337" i="9"/>
  <c r="Y337" i="9"/>
  <c r="Z337" i="9"/>
  <c r="AA337" i="9"/>
  <c r="AB337" i="9"/>
  <c r="AC337" i="9"/>
  <c r="AD337" i="9"/>
  <c r="AE337" i="9"/>
  <c r="AF337" i="9"/>
  <c r="AG337" i="9"/>
  <c r="AH337" i="9"/>
  <c r="AI337" i="9"/>
  <c r="AJ337" i="9"/>
  <c r="AK337" i="9"/>
  <c r="AL337" i="9"/>
  <c r="AM337" i="9"/>
  <c r="V338" i="9"/>
  <c r="W338" i="9"/>
  <c r="X338" i="9"/>
  <c r="Y338" i="9"/>
  <c r="Z338" i="9"/>
  <c r="AA338" i="9"/>
  <c r="AB338" i="9"/>
  <c r="AC338" i="9"/>
  <c r="AD338" i="9"/>
  <c r="AE338" i="9"/>
  <c r="AF338" i="9"/>
  <c r="AG338" i="9"/>
  <c r="AH338" i="9"/>
  <c r="AI338" i="9"/>
  <c r="AJ338" i="9"/>
  <c r="AK338" i="9"/>
  <c r="AL338" i="9"/>
  <c r="AM338" i="9"/>
  <c r="V339" i="9"/>
  <c r="W339" i="9"/>
  <c r="X339" i="9"/>
  <c r="Y339" i="9"/>
  <c r="Z339" i="9"/>
  <c r="AA339" i="9"/>
  <c r="AB339" i="9"/>
  <c r="AC339" i="9"/>
  <c r="AD339" i="9"/>
  <c r="AE339" i="9"/>
  <c r="AF339" i="9"/>
  <c r="AG339" i="9"/>
  <c r="AH339" i="9"/>
  <c r="AI339" i="9"/>
  <c r="AJ339" i="9"/>
  <c r="AK339" i="9"/>
  <c r="AL339" i="9"/>
  <c r="AM339" i="9"/>
  <c r="V340" i="9"/>
  <c r="W340" i="9"/>
  <c r="X340" i="9"/>
  <c r="Y340" i="9"/>
  <c r="Z340" i="9"/>
  <c r="AA340" i="9"/>
  <c r="AB340" i="9"/>
  <c r="AC340" i="9"/>
  <c r="AD340" i="9"/>
  <c r="AE340" i="9"/>
  <c r="AF340" i="9"/>
  <c r="AG340" i="9"/>
  <c r="AH340" i="9"/>
  <c r="AI340" i="9"/>
  <c r="AJ340" i="9"/>
  <c r="AK340" i="9"/>
  <c r="AL340" i="9"/>
  <c r="AM340" i="9"/>
  <c r="V341" i="9"/>
  <c r="W341" i="9"/>
  <c r="X341" i="9"/>
  <c r="Y341" i="9"/>
  <c r="Z341" i="9"/>
  <c r="AA341" i="9"/>
  <c r="AB341" i="9"/>
  <c r="AC341" i="9"/>
  <c r="AD341" i="9"/>
  <c r="AE341" i="9"/>
  <c r="AF341" i="9"/>
  <c r="AG341" i="9"/>
  <c r="AH341" i="9"/>
  <c r="AI341" i="9"/>
  <c r="AJ341" i="9"/>
  <c r="AK341" i="9"/>
  <c r="AL341" i="9"/>
  <c r="AM341" i="9"/>
  <c r="AM312" i="9"/>
  <c r="AK312" i="9"/>
  <c r="AJ312" i="9"/>
  <c r="AI312" i="9"/>
  <c r="AH312" i="9"/>
  <c r="AG312" i="9"/>
  <c r="AF312" i="9"/>
  <c r="AE312" i="9"/>
  <c r="AD312" i="9"/>
  <c r="AC312" i="9"/>
  <c r="AB312" i="9"/>
  <c r="AA312" i="9"/>
  <c r="Y312" i="9"/>
  <c r="X312" i="9"/>
  <c r="W312" i="9"/>
  <c r="V312" i="9"/>
  <c r="V280" i="9"/>
  <c r="W280" i="9"/>
  <c r="X280" i="9"/>
  <c r="Y280" i="9"/>
  <c r="Z280" i="9"/>
  <c r="AA280" i="9"/>
  <c r="AB280" i="9"/>
  <c r="AC280" i="9"/>
  <c r="AD280" i="9"/>
  <c r="AE280" i="9"/>
  <c r="AF280" i="9"/>
  <c r="AG280" i="9"/>
  <c r="AH280" i="9"/>
  <c r="AI280" i="9"/>
  <c r="AJ280" i="9"/>
  <c r="AK280" i="9"/>
  <c r="AL280" i="9"/>
  <c r="AM280" i="9"/>
  <c r="V281" i="9"/>
  <c r="W281" i="9"/>
  <c r="X281" i="9"/>
  <c r="Y281" i="9"/>
  <c r="Z281" i="9"/>
  <c r="AA281" i="9"/>
  <c r="AB281" i="9"/>
  <c r="AC281" i="9"/>
  <c r="AD281" i="9"/>
  <c r="AE281" i="9"/>
  <c r="AF281" i="9"/>
  <c r="AG281" i="9"/>
  <c r="AH281" i="9"/>
  <c r="AI281" i="9"/>
  <c r="AJ281" i="9"/>
  <c r="AK281" i="9"/>
  <c r="AL281" i="9"/>
  <c r="AM281" i="9"/>
  <c r="V282" i="9"/>
  <c r="W282" i="9"/>
  <c r="X282" i="9"/>
  <c r="Y282" i="9"/>
  <c r="Z282" i="9"/>
  <c r="AA282" i="9"/>
  <c r="AB282" i="9"/>
  <c r="AC282" i="9"/>
  <c r="AD282" i="9"/>
  <c r="AE282" i="9"/>
  <c r="AF282" i="9"/>
  <c r="AG282" i="9"/>
  <c r="AH282" i="9"/>
  <c r="AI282" i="9"/>
  <c r="AJ282" i="9"/>
  <c r="AK282" i="9"/>
  <c r="AL282" i="9"/>
  <c r="AM282" i="9"/>
  <c r="V283" i="9"/>
  <c r="W283" i="9"/>
  <c r="X283" i="9"/>
  <c r="Y283" i="9"/>
  <c r="Z283" i="9"/>
  <c r="AA283" i="9"/>
  <c r="AB283" i="9"/>
  <c r="AC283" i="9"/>
  <c r="AD283" i="9"/>
  <c r="AE283" i="9"/>
  <c r="AF283" i="9"/>
  <c r="AG283" i="9"/>
  <c r="AH283" i="9"/>
  <c r="AI283" i="9"/>
  <c r="AJ283" i="9"/>
  <c r="AK283" i="9"/>
  <c r="AL283" i="9"/>
  <c r="AM283" i="9"/>
  <c r="V284" i="9"/>
  <c r="W284" i="9"/>
  <c r="X284" i="9"/>
  <c r="Y284" i="9"/>
  <c r="Z284" i="9"/>
  <c r="AA284" i="9"/>
  <c r="AB284" i="9"/>
  <c r="AC284" i="9"/>
  <c r="AD284" i="9"/>
  <c r="AE284" i="9"/>
  <c r="AF284" i="9"/>
  <c r="AG284" i="9"/>
  <c r="AH284" i="9"/>
  <c r="AI284" i="9"/>
  <c r="AJ284" i="9"/>
  <c r="AK284" i="9"/>
  <c r="AL284" i="9"/>
  <c r="AM284" i="9"/>
  <c r="V285" i="9"/>
  <c r="W285" i="9"/>
  <c r="X285" i="9"/>
  <c r="Y285" i="9"/>
  <c r="Z285" i="9"/>
  <c r="AA285" i="9"/>
  <c r="AB285" i="9"/>
  <c r="AC285" i="9"/>
  <c r="AD285" i="9"/>
  <c r="AE285" i="9"/>
  <c r="AF285" i="9"/>
  <c r="AG285" i="9"/>
  <c r="AH285" i="9"/>
  <c r="AI285" i="9"/>
  <c r="AJ285" i="9"/>
  <c r="AK285" i="9"/>
  <c r="AL285" i="9"/>
  <c r="AM285" i="9"/>
  <c r="V286" i="9"/>
  <c r="W286" i="9"/>
  <c r="X286" i="9"/>
  <c r="Y286" i="9"/>
  <c r="Z286" i="9"/>
  <c r="AA286" i="9"/>
  <c r="AB286" i="9"/>
  <c r="AC286" i="9"/>
  <c r="AD286" i="9"/>
  <c r="AE286" i="9"/>
  <c r="AF286" i="9"/>
  <c r="AG286" i="9"/>
  <c r="AH286" i="9"/>
  <c r="AI286" i="9"/>
  <c r="AJ286" i="9"/>
  <c r="AK286" i="9"/>
  <c r="AL286" i="9"/>
  <c r="AM286" i="9"/>
  <c r="V287" i="9"/>
  <c r="W287" i="9"/>
  <c r="X287" i="9"/>
  <c r="Y287" i="9"/>
  <c r="Z287" i="9"/>
  <c r="AA287" i="9"/>
  <c r="AB287" i="9"/>
  <c r="AC287" i="9"/>
  <c r="AD287" i="9"/>
  <c r="AE287" i="9"/>
  <c r="AF287" i="9"/>
  <c r="AG287" i="9"/>
  <c r="AH287" i="9"/>
  <c r="AI287" i="9"/>
  <c r="AJ287" i="9"/>
  <c r="AK287" i="9"/>
  <c r="AL287" i="9"/>
  <c r="AM287" i="9"/>
  <c r="V288" i="9"/>
  <c r="W288" i="9"/>
  <c r="X288" i="9"/>
  <c r="Y288" i="9"/>
  <c r="Z288" i="9"/>
  <c r="AA288" i="9"/>
  <c r="AB288" i="9"/>
  <c r="AC288" i="9"/>
  <c r="AD288" i="9"/>
  <c r="AE288" i="9"/>
  <c r="AF288" i="9"/>
  <c r="AG288" i="9"/>
  <c r="AH288" i="9"/>
  <c r="AI288" i="9"/>
  <c r="AJ288" i="9"/>
  <c r="AK288" i="9"/>
  <c r="AL288" i="9"/>
  <c r="AM288" i="9"/>
  <c r="V289" i="9"/>
  <c r="W289" i="9"/>
  <c r="X289" i="9"/>
  <c r="Y289" i="9"/>
  <c r="Z289" i="9"/>
  <c r="AA289" i="9"/>
  <c r="AB289" i="9"/>
  <c r="AC289" i="9"/>
  <c r="AD289" i="9"/>
  <c r="AE289" i="9"/>
  <c r="AF289" i="9"/>
  <c r="AG289" i="9"/>
  <c r="AH289" i="9"/>
  <c r="AI289" i="9"/>
  <c r="AJ289" i="9"/>
  <c r="AK289" i="9"/>
  <c r="AL289" i="9"/>
  <c r="AM289" i="9"/>
  <c r="V290" i="9"/>
  <c r="W290" i="9"/>
  <c r="X290" i="9"/>
  <c r="Y290" i="9"/>
  <c r="Z290" i="9"/>
  <c r="AA290" i="9"/>
  <c r="AB290" i="9"/>
  <c r="AC290" i="9"/>
  <c r="AD290" i="9"/>
  <c r="AE290" i="9"/>
  <c r="AF290" i="9"/>
  <c r="AG290" i="9"/>
  <c r="AH290" i="9"/>
  <c r="AI290" i="9"/>
  <c r="AJ290" i="9"/>
  <c r="AK290" i="9"/>
  <c r="AL290" i="9"/>
  <c r="AM290" i="9"/>
  <c r="V291" i="9"/>
  <c r="W291" i="9"/>
  <c r="X291" i="9"/>
  <c r="Y291" i="9"/>
  <c r="Z291" i="9"/>
  <c r="AA291" i="9"/>
  <c r="AB291" i="9"/>
  <c r="AC291" i="9"/>
  <c r="AD291" i="9"/>
  <c r="AE291" i="9"/>
  <c r="AF291" i="9"/>
  <c r="AG291" i="9"/>
  <c r="AH291" i="9"/>
  <c r="AI291" i="9"/>
  <c r="AJ291" i="9"/>
  <c r="AK291" i="9"/>
  <c r="AL291" i="9"/>
  <c r="AM291" i="9"/>
  <c r="V292" i="9"/>
  <c r="W292" i="9"/>
  <c r="X292" i="9"/>
  <c r="Y292" i="9"/>
  <c r="Z292" i="9"/>
  <c r="AA292" i="9"/>
  <c r="AB292" i="9"/>
  <c r="AC292" i="9"/>
  <c r="AD292" i="9"/>
  <c r="AE292" i="9"/>
  <c r="AF292" i="9"/>
  <c r="AG292" i="9"/>
  <c r="AH292" i="9"/>
  <c r="AI292" i="9"/>
  <c r="AJ292" i="9"/>
  <c r="AK292" i="9"/>
  <c r="AL292" i="9"/>
  <c r="AM292" i="9"/>
  <c r="V293" i="9"/>
  <c r="W293" i="9"/>
  <c r="X293" i="9"/>
  <c r="Y293" i="9"/>
  <c r="Z293" i="9"/>
  <c r="AA293" i="9"/>
  <c r="AB293" i="9"/>
  <c r="AC293" i="9"/>
  <c r="AD293" i="9"/>
  <c r="AE293" i="9"/>
  <c r="AF293" i="9"/>
  <c r="AG293" i="9"/>
  <c r="AH293" i="9"/>
  <c r="AI293" i="9"/>
  <c r="AJ293" i="9"/>
  <c r="AK293" i="9"/>
  <c r="AL293" i="9"/>
  <c r="AM293" i="9"/>
  <c r="V294" i="9"/>
  <c r="W294" i="9"/>
  <c r="X294" i="9"/>
  <c r="Y294" i="9"/>
  <c r="Z294" i="9"/>
  <c r="AA294" i="9"/>
  <c r="AB294" i="9"/>
  <c r="AC294" i="9"/>
  <c r="AD294" i="9"/>
  <c r="AE294" i="9"/>
  <c r="AF294" i="9"/>
  <c r="AG294" i="9"/>
  <c r="AH294" i="9"/>
  <c r="AI294" i="9"/>
  <c r="AJ294" i="9"/>
  <c r="AK294" i="9"/>
  <c r="AL294" i="9"/>
  <c r="AM294" i="9"/>
  <c r="V295" i="9"/>
  <c r="W295" i="9"/>
  <c r="X295" i="9"/>
  <c r="Y295" i="9"/>
  <c r="Z295" i="9"/>
  <c r="AA295" i="9"/>
  <c r="AB295" i="9"/>
  <c r="AC295" i="9"/>
  <c r="AD295" i="9"/>
  <c r="AE295" i="9"/>
  <c r="AF295" i="9"/>
  <c r="AG295" i="9"/>
  <c r="AH295" i="9"/>
  <c r="AI295" i="9"/>
  <c r="AJ295" i="9"/>
  <c r="AK295" i="9"/>
  <c r="AL295" i="9"/>
  <c r="AM295" i="9"/>
  <c r="V296" i="9"/>
  <c r="W296" i="9"/>
  <c r="X296" i="9"/>
  <c r="Y296" i="9"/>
  <c r="Z296" i="9"/>
  <c r="AA296" i="9"/>
  <c r="AB296" i="9"/>
  <c r="AC296" i="9"/>
  <c r="AD296" i="9"/>
  <c r="AE296" i="9"/>
  <c r="AF296" i="9"/>
  <c r="AG296" i="9"/>
  <c r="AH296" i="9"/>
  <c r="AI296" i="9"/>
  <c r="AJ296" i="9"/>
  <c r="AK296" i="9"/>
  <c r="AL296" i="9"/>
  <c r="AM296" i="9"/>
  <c r="V297" i="9"/>
  <c r="W297" i="9"/>
  <c r="X297" i="9"/>
  <c r="Y297" i="9"/>
  <c r="Z297" i="9"/>
  <c r="AA297" i="9"/>
  <c r="AB297" i="9"/>
  <c r="AC297" i="9"/>
  <c r="AD297" i="9"/>
  <c r="AE297" i="9"/>
  <c r="AF297" i="9"/>
  <c r="AG297" i="9"/>
  <c r="AH297" i="9"/>
  <c r="AI297" i="9"/>
  <c r="AJ297" i="9"/>
  <c r="AK297" i="9"/>
  <c r="AL297" i="9"/>
  <c r="AM297" i="9"/>
  <c r="V298" i="9"/>
  <c r="W298" i="9"/>
  <c r="X298" i="9"/>
  <c r="Y298" i="9"/>
  <c r="Z298" i="9"/>
  <c r="AA298" i="9"/>
  <c r="AB298" i="9"/>
  <c r="AC298" i="9"/>
  <c r="AD298" i="9"/>
  <c r="AE298" i="9"/>
  <c r="AF298" i="9"/>
  <c r="AG298" i="9"/>
  <c r="AH298" i="9"/>
  <c r="AI298" i="9"/>
  <c r="AJ298" i="9"/>
  <c r="AK298" i="9"/>
  <c r="AL298" i="9"/>
  <c r="AM298" i="9"/>
  <c r="V299" i="9"/>
  <c r="W299" i="9"/>
  <c r="X299" i="9"/>
  <c r="Y299" i="9"/>
  <c r="Z299" i="9"/>
  <c r="AA299" i="9"/>
  <c r="AB299" i="9"/>
  <c r="AC299" i="9"/>
  <c r="AD299" i="9"/>
  <c r="AE299" i="9"/>
  <c r="AF299" i="9"/>
  <c r="AG299" i="9"/>
  <c r="AH299" i="9"/>
  <c r="AI299" i="9"/>
  <c r="AJ299" i="9"/>
  <c r="AK299" i="9"/>
  <c r="AL299" i="9"/>
  <c r="AM299" i="9"/>
  <c r="V300" i="9"/>
  <c r="W300" i="9"/>
  <c r="X300" i="9"/>
  <c r="Y300" i="9"/>
  <c r="Z300" i="9"/>
  <c r="AA300" i="9"/>
  <c r="AB300" i="9"/>
  <c r="AC300" i="9"/>
  <c r="AD300" i="9"/>
  <c r="AE300" i="9"/>
  <c r="AF300" i="9"/>
  <c r="AG300" i="9"/>
  <c r="AH300" i="9"/>
  <c r="AI300" i="9"/>
  <c r="AJ300" i="9"/>
  <c r="AK300" i="9"/>
  <c r="AL300" i="9"/>
  <c r="AM300" i="9"/>
  <c r="V301" i="9"/>
  <c r="W301" i="9"/>
  <c r="X301" i="9"/>
  <c r="Y301" i="9"/>
  <c r="Z301" i="9"/>
  <c r="AA301" i="9"/>
  <c r="AB301" i="9"/>
  <c r="AC301" i="9"/>
  <c r="AD301" i="9"/>
  <c r="AE301" i="9"/>
  <c r="AF301" i="9"/>
  <c r="AG301" i="9"/>
  <c r="AH301" i="9"/>
  <c r="AI301" i="9"/>
  <c r="AJ301" i="9"/>
  <c r="AK301" i="9"/>
  <c r="AL301" i="9"/>
  <c r="AM301" i="9"/>
  <c r="V302" i="9"/>
  <c r="W302" i="9"/>
  <c r="X302" i="9"/>
  <c r="Y302" i="9"/>
  <c r="Z302" i="9"/>
  <c r="AA302" i="9"/>
  <c r="AB302" i="9"/>
  <c r="AC302" i="9"/>
  <c r="AD302" i="9"/>
  <c r="AE302" i="9"/>
  <c r="AF302" i="9"/>
  <c r="AG302" i="9"/>
  <c r="AH302" i="9"/>
  <c r="AI302" i="9"/>
  <c r="AJ302" i="9"/>
  <c r="AK302" i="9"/>
  <c r="AL302" i="9"/>
  <c r="AM302" i="9"/>
  <c r="V303" i="9"/>
  <c r="W303" i="9"/>
  <c r="X303" i="9"/>
  <c r="Y303" i="9"/>
  <c r="Z303" i="9"/>
  <c r="AA303" i="9"/>
  <c r="AB303" i="9"/>
  <c r="AC303" i="9"/>
  <c r="AD303" i="9"/>
  <c r="AE303" i="9"/>
  <c r="AF303" i="9"/>
  <c r="AG303" i="9"/>
  <c r="AH303" i="9"/>
  <c r="AI303" i="9"/>
  <c r="AJ303" i="9"/>
  <c r="AK303" i="9"/>
  <c r="AL303" i="9"/>
  <c r="AM303" i="9"/>
  <c r="V304" i="9"/>
  <c r="W304" i="9"/>
  <c r="X304" i="9"/>
  <c r="Y304" i="9"/>
  <c r="Z304" i="9"/>
  <c r="AA304" i="9"/>
  <c r="AB304" i="9"/>
  <c r="AC304" i="9"/>
  <c r="AD304" i="9"/>
  <c r="AE304" i="9"/>
  <c r="AF304" i="9"/>
  <c r="AG304" i="9"/>
  <c r="AH304" i="9"/>
  <c r="AI304" i="9"/>
  <c r="AJ304" i="9"/>
  <c r="AK304" i="9"/>
  <c r="AL304" i="9"/>
  <c r="AM304" i="9"/>
  <c r="V305" i="9"/>
  <c r="W305" i="9"/>
  <c r="X305" i="9"/>
  <c r="Y305" i="9"/>
  <c r="AA305" i="9"/>
  <c r="AB305" i="9"/>
  <c r="AC305" i="9"/>
  <c r="AD305" i="9"/>
  <c r="AE305" i="9"/>
  <c r="AF305" i="9"/>
  <c r="AG305" i="9"/>
  <c r="AH305" i="9"/>
  <c r="AI305" i="9"/>
  <c r="AJ305" i="9"/>
  <c r="AK305" i="9"/>
  <c r="AM305" i="9"/>
  <c r="V306" i="9"/>
  <c r="W306" i="9"/>
  <c r="X306" i="9"/>
  <c r="Y306" i="9"/>
  <c r="Z306" i="9"/>
  <c r="AA306" i="9"/>
  <c r="AB306" i="9"/>
  <c r="AC306" i="9"/>
  <c r="AE306" i="9"/>
  <c r="AF306" i="9"/>
  <c r="AG306" i="9"/>
  <c r="AH306" i="9"/>
  <c r="AI306" i="9"/>
  <c r="AJ306" i="9"/>
  <c r="AK306" i="9"/>
  <c r="AL306" i="9"/>
  <c r="V307" i="9"/>
  <c r="W307" i="9"/>
  <c r="X307" i="9"/>
  <c r="Y307" i="9"/>
  <c r="AA307" i="9"/>
  <c r="AB307" i="9"/>
  <c r="AC307" i="9"/>
  <c r="AD307" i="9"/>
  <c r="AE307" i="9"/>
  <c r="AF307" i="9"/>
  <c r="AG307" i="9"/>
  <c r="AH307" i="9"/>
  <c r="AI307" i="9"/>
  <c r="AJ307" i="9"/>
  <c r="AK307" i="9"/>
  <c r="AM307" i="9"/>
  <c r="V308" i="9"/>
  <c r="W308" i="9"/>
  <c r="X308" i="9"/>
  <c r="Y308" i="9"/>
  <c r="Z308" i="9"/>
  <c r="AA308" i="9"/>
  <c r="AB308" i="9"/>
  <c r="AC308" i="9"/>
  <c r="AD308" i="9"/>
  <c r="AE308" i="9"/>
  <c r="AF308" i="9"/>
  <c r="AG308" i="9"/>
  <c r="AH308" i="9"/>
  <c r="AI308" i="9"/>
  <c r="AJ308" i="9"/>
  <c r="AK308" i="9"/>
  <c r="AL308" i="9"/>
  <c r="AM308" i="9"/>
  <c r="AL279" i="9"/>
  <c r="AK279" i="9"/>
  <c r="AJ279" i="9"/>
  <c r="AI279" i="9"/>
  <c r="AH279" i="9"/>
  <c r="AG279" i="9"/>
  <c r="AF279" i="9"/>
  <c r="AE279" i="9"/>
  <c r="AC279" i="9"/>
  <c r="AB279" i="9"/>
  <c r="AA279" i="9"/>
  <c r="Z279" i="9"/>
  <c r="Y279" i="9"/>
  <c r="X279" i="9"/>
  <c r="W279" i="9"/>
  <c r="V279" i="9"/>
  <c r="V252" i="9"/>
  <c r="W252" i="9"/>
  <c r="X252" i="9"/>
  <c r="Y252" i="9"/>
  <c r="Z252" i="9"/>
  <c r="AA252" i="9"/>
  <c r="AB252" i="9"/>
  <c r="AC252" i="9"/>
  <c r="AD252" i="9"/>
  <c r="AE252" i="9"/>
  <c r="AF252" i="9"/>
  <c r="AG252" i="9"/>
  <c r="AH252" i="9"/>
  <c r="AI252" i="9"/>
  <c r="AJ252" i="9"/>
  <c r="AK252" i="9"/>
  <c r="AL252" i="9"/>
  <c r="AM252" i="9"/>
  <c r="V253" i="9"/>
  <c r="W253" i="9"/>
  <c r="X253" i="9"/>
  <c r="Y253" i="9"/>
  <c r="Z253" i="9"/>
  <c r="AA253" i="9"/>
  <c r="AB253" i="9"/>
  <c r="AC253" i="9"/>
  <c r="AD253" i="9"/>
  <c r="AE253" i="9"/>
  <c r="AF253" i="9"/>
  <c r="AG253" i="9"/>
  <c r="AH253" i="9"/>
  <c r="AI253" i="9"/>
  <c r="AJ253" i="9"/>
  <c r="AK253" i="9"/>
  <c r="AL253" i="9"/>
  <c r="AM253" i="9"/>
  <c r="V254" i="9"/>
  <c r="W254" i="9"/>
  <c r="X254" i="9"/>
  <c r="Y254" i="9"/>
  <c r="Z254" i="9"/>
  <c r="AA254" i="9"/>
  <c r="AB254" i="9"/>
  <c r="AC254" i="9"/>
  <c r="AD254" i="9"/>
  <c r="AE254" i="9"/>
  <c r="AF254" i="9"/>
  <c r="AG254" i="9"/>
  <c r="AH254" i="9"/>
  <c r="AI254" i="9"/>
  <c r="AJ254" i="9"/>
  <c r="AK254" i="9"/>
  <c r="AL254" i="9"/>
  <c r="AM254" i="9"/>
  <c r="V255" i="9"/>
  <c r="W255" i="9"/>
  <c r="X255" i="9"/>
  <c r="Y255" i="9"/>
  <c r="Z255" i="9"/>
  <c r="AA255" i="9"/>
  <c r="AB255" i="9"/>
  <c r="AC255" i="9"/>
  <c r="AD255" i="9"/>
  <c r="AE255" i="9"/>
  <c r="AF255" i="9"/>
  <c r="AG255" i="9"/>
  <c r="AH255" i="9"/>
  <c r="AI255" i="9"/>
  <c r="AJ255" i="9"/>
  <c r="AK255" i="9"/>
  <c r="AL255" i="9"/>
  <c r="AM255" i="9"/>
  <c r="V256" i="9"/>
  <c r="W256" i="9"/>
  <c r="X256" i="9"/>
  <c r="Y256" i="9"/>
  <c r="Z256" i="9"/>
  <c r="AA256" i="9"/>
  <c r="AB256" i="9"/>
  <c r="AC256" i="9"/>
  <c r="AD256" i="9"/>
  <c r="AE256" i="9"/>
  <c r="AF256" i="9"/>
  <c r="AG256" i="9"/>
  <c r="AH256" i="9"/>
  <c r="AI256" i="9"/>
  <c r="AJ256" i="9"/>
  <c r="AK256" i="9"/>
  <c r="AL256" i="9"/>
  <c r="AM256" i="9"/>
  <c r="V257" i="9"/>
  <c r="W257" i="9"/>
  <c r="X257" i="9"/>
  <c r="Y257" i="9"/>
  <c r="Z257" i="9"/>
  <c r="AA257" i="9"/>
  <c r="AB257" i="9"/>
  <c r="AC257" i="9"/>
  <c r="AD257" i="9"/>
  <c r="AE257" i="9"/>
  <c r="AF257" i="9"/>
  <c r="AG257" i="9"/>
  <c r="AH257" i="9"/>
  <c r="AI257" i="9"/>
  <c r="AJ257" i="9"/>
  <c r="AK257" i="9"/>
  <c r="AL257" i="9"/>
  <c r="AM257" i="9"/>
  <c r="V258" i="9"/>
  <c r="W258" i="9"/>
  <c r="X258" i="9"/>
  <c r="Y258" i="9"/>
  <c r="Z258" i="9"/>
  <c r="AA258" i="9"/>
  <c r="AB258" i="9"/>
  <c r="AC258" i="9"/>
  <c r="AD258" i="9"/>
  <c r="AE258" i="9"/>
  <c r="AF258" i="9"/>
  <c r="AG258" i="9"/>
  <c r="AH258" i="9"/>
  <c r="AI258" i="9"/>
  <c r="AJ258" i="9"/>
  <c r="AK258" i="9"/>
  <c r="AL258" i="9"/>
  <c r="AM258" i="9"/>
  <c r="V259" i="9"/>
  <c r="W259" i="9"/>
  <c r="X259" i="9"/>
  <c r="Y259" i="9"/>
  <c r="Z259" i="9"/>
  <c r="AA259" i="9"/>
  <c r="AB259" i="9"/>
  <c r="AC259" i="9"/>
  <c r="AD259" i="9"/>
  <c r="AE259" i="9"/>
  <c r="AF259" i="9"/>
  <c r="AG259" i="9"/>
  <c r="AH259" i="9"/>
  <c r="AI259" i="9"/>
  <c r="AJ259" i="9"/>
  <c r="AK259" i="9"/>
  <c r="AL259" i="9"/>
  <c r="AM259" i="9"/>
  <c r="V260" i="9"/>
  <c r="W260" i="9"/>
  <c r="X260" i="9"/>
  <c r="Y260" i="9"/>
  <c r="Z260" i="9"/>
  <c r="AA260" i="9"/>
  <c r="AB260" i="9"/>
  <c r="AC260" i="9"/>
  <c r="AD260" i="9"/>
  <c r="AE260" i="9"/>
  <c r="AF260" i="9"/>
  <c r="AG260" i="9"/>
  <c r="AH260" i="9"/>
  <c r="AI260" i="9"/>
  <c r="AJ260" i="9"/>
  <c r="AK260" i="9"/>
  <c r="AL260" i="9"/>
  <c r="AM260" i="9"/>
  <c r="V261" i="9"/>
  <c r="W261" i="9"/>
  <c r="X261" i="9"/>
  <c r="Y261" i="9"/>
  <c r="Z261" i="9"/>
  <c r="AA261" i="9"/>
  <c r="AB261" i="9"/>
  <c r="AC261" i="9"/>
  <c r="AD261" i="9"/>
  <c r="AE261" i="9"/>
  <c r="AF261" i="9"/>
  <c r="AG261" i="9"/>
  <c r="AH261" i="9"/>
  <c r="AI261" i="9"/>
  <c r="AJ261" i="9"/>
  <c r="AK261" i="9"/>
  <c r="AL261" i="9"/>
  <c r="AM261" i="9"/>
  <c r="V262" i="9"/>
  <c r="W262" i="9"/>
  <c r="X262" i="9"/>
  <c r="Y262" i="9"/>
  <c r="Z262" i="9"/>
  <c r="AA262" i="9"/>
  <c r="AB262" i="9"/>
  <c r="AC262" i="9"/>
  <c r="AD262" i="9"/>
  <c r="AE262" i="9"/>
  <c r="AF262" i="9"/>
  <c r="AG262" i="9"/>
  <c r="AH262" i="9"/>
  <c r="AI262" i="9"/>
  <c r="AJ262" i="9"/>
  <c r="AK262" i="9"/>
  <c r="AL262" i="9"/>
  <c r="AM262" i="9"/>
  <c r="V263" i="9"/>
  <c r="W263" i="9"/>
  <c r="X263" i="9"/>
  <c r="Y263" i="9"/>
  <c r="Z263" i="9"/>
  <c r="AA263" i="9"/>
  <c r="AB263" i="9"/>
  <c r="AC263" i="9"/>
  <c r="AD263" i="9"/>
  <c r="AE263" i="9"/>
  <c r="AF263" i="9"/>
  <c r="AG263" i="9"/>
  <c r="AH263" i="9"/>
  <c r="AI263" i="9"/>
  <c r="AJ263" i="9"/>
  <c r="AK263" i="9"/>
  <c r="AL263" i="9"/>
  <c r="AM263" i="9"/>
  <c r="V264" i="9"/>
  <c r="W264" i="9"/>
  <c r="X264" i="9"/>
  <c r="Y264" i="9"/>
  <c r="Z264" i="9"/>
  <c r="AA264" i="9"/>
  <c r="AB264" i="9"/>
  <c r="AC264" i="9"/>
  <c r="AD264" i="9"/>
  <c r="AE264" i="9"/>
  <c r="AF264" i="9"/>
  <c r="AG264" i="9"/>
  <c r="AH264" i="9"/>
  <c r="AI264" i="9"/>
  <c r="AJ264" i="9"/>
  <c r="AK264" i="9"/>
  <c r="AL264" i="9"/>
  <c r="AM264" i="9"/>
  <c r="V265" i="9"/>
  <c r="W265" i="9"/>
  <c r="X265" i="9"/>
  <c r="Y265" i="9"/>
  <c r="Z265" i="9"/>
  <c r="AA265" i="9"/>
  <c r="AB265" i="9"/>
  <c r="AC265" i="9"/>
  <c r="AD265" i="9"/>
  <c r="AE265" i="9"/>
  <c r="AF265" i="9"/>
  <c r="AG265" i="9"/>
  <c r="AH265" i="9"/>
  <c r="AI265" i="9"/>
  <c r="AJ265" i="9"/>
  <c r="AK265" i="9"/>
  <c r="AL265" i="9"/>
  <c r="AM265" i="9"/>
  <c r="V266" i="9"/>
  <c r="W266" i="9"/>
  <c r="X266" i="9"/>
  <c r="Y266" i="9"/>
  <c r="Z266" i="9"/>
  <c r="AA266" i="9"/>
  <c r="AB266" i="9"/>
  <c r="AC266" i="9"/>
  <c r="AD266" i="9"/>
  <c r="AE266" i="9"/>
  <c r="AF266" i="9"/>
  <c r="AG266" i="9"/>
  <c r="AH266" i="9"/>
  <c r="AI266" i="9"/>
  <c r="AJ266" i="9"/>
  <c r="AK266" i="9"/>
  <c r="AL266" i="9"/>
  <c r="AM266" i="9"/>
  <c r="V267" i="9"/>
  <c r="W267" i="9"/>
  <c r="X267" i="9"/>
  <c r="Y267" i="9"/>
  <c r="Z267" i="9"/>
  <c r="AA267" i="9"/>
  <c r="AB267" i="9"/>
  <c r="AC267" i="9"/>
  <c r="AD267" i="9"/>
  <c r="AE267" i="9"/>
  <c r="AF267" i="9"/>
  <c r="AG267" i="9"/>
  <c r="AH267" i="9"/>
  <c r="AI267" i="9"/>
  <c r="AJ267" i="9"/>
  <c r="AK267" i="9"/>
  <c r="AL267" i="9"/>
  <c r="AM267" i="9"/>
  <c r="V268" i="9"/>
  <c r="W268" i="9"/>
  <c r="X268" i="9"/>
  <c r="Y268" i="9"/>
  <c r="Z268" i="9"/>
  <c r="AA268" i="9"/>
  <c r="AB268" i="9"/>
  <c r="AC268" i="9"/>
  <c r="AD268" i="9"/>
  <c r="AE268" i="9"/>
  <c r="AF268" i="9"/>
  <c r="AG268" i="9"/>
  <c r="AH268" i="9"/>
  <c r="AI268" i="9"/>
  <c r="AJ268" i="9"/>
  <c r="AK268" i="9"/>
  <c r="AL268" i="9"/>
  <c r="AM268" i="9"/>
  <c r="V269" i="9"/>
  <c r="W269" i="9"/>
  <c r="X269" i="9"/>
  <c r="Y269" i="9"/>
  <c r="Z269" i="9"/>
  <c r="AA269" i="9"/>
  <c r="AB269" i="9"/>
  <c r="AC269" i="9"/>
  <c r="AD269" i="9"/>
  <c r="AE269" i="9"/>
  <c r="AF269" i="9"/>
  <c r="AG269" i="9"/>
  <c r="AH269" i="9"/>
  <c r="AI269" i="9"/>
  <c r="AJ269" i="9"/>
  <c r="AK269" i="9"/>
  <c r="AL269" i="9"/>
  <c r="AM269" i="9"/>
  <c r="V270" i="9"/>
  <c r="W270" i="9"/>
  <c r="X270" i="9"/>
  <c r="Y270" i="9"/>
  <c r="Z270" i="9"/>
  <c r="AA270" i="9"/>
  <c r="AB270" i="9"/>
  <c r="AC270" i="9"/>
  <c r="AD270" i="9"/>
  <c r="AE270" i="9"/>
  <c r="AF270" i="9"/>
  <c r="AG270" i="9"/>
  <c r="AH270" i="9"/>
  <c r="AI270" i="9"/>
  <c r="AJ270" i="9"/>
  <c r="AK270" i="9"/>
  <c r="AL270" i="9"/>
  <c r="AM270" i="9"/>
  <c r="V271" i="9"/>
  <c r="W271" i="9"/>
  <c r="X271" i="9"/>
  <c r="Y271" i="9"/>
  <c r="Z271" i="9"/>
  <c r="AA271" i="9"/>
  <c r="AB271" i="9"/>
  <c r="AC271" i="9"/>
  <c r="AD271" i="9"/>
  <c r="AE271" i="9"/>
  <c r="AF271" i="9"/>
  <c r="AG271" i="9"/>
  <c r="AH271" i="9"/>
  <c r="AI271" i="9"/>
  <c r="AJ271" i="9"/>
  <c r="AK271" i="9"/>
  <c r="AL271" i="9"/>
  <c r="AM271" i="9"/>
  <c r="W272" i="9"/>
  <c r="X272" i="9"/>
  <c r="Y272" i="9"/>
  <c r="Z272" i="9"/>
  <c r="AA272" i="9"/>
  <c r="AB272" i="9"/>
  <c r="AC272" i="9"/>
  <c r="AD272" i="9"/>
  <c r="AE272" i="9"/>
  <c r="AF272" i="9"/>
  <c r="AG272" i="9"/>
  <c r="AH272" i="9"/>
  <c r="AI272" i="9"/>
  <c r="AJ272" i="9"/>
  <c r="AL272" i="9"/>
  <c r="AM272" i="9"/>
  <c r="V273" i="9"/>
  <c r="W273" i="9"/>
  <c r="X273" i="9"/>
  <c r="Y273" i="9"/>
  <c r="AA273" i="9"/>
  <c r="AB273" i="9"/>
  <c r="AC273" i="9"/>
  <c r="AD273" i="9"/>
  <c r="AE273" i="9"/>
  <c r="AF273" i="9"/>
  <c r="AG273" i="9"/>
  <c r="AH273" i="9"/>
  <c r="AI273" i="9"/>
  <c r="AJ273" i="9"/>
  <c r="AK273" i="9"/>
  <c r="AM273" i="9"/>
  <c r="V274" i="9"/>
  <c r="W274" i="9"/>
  <c r="X274" i="9"/>
  <c r="Y274" i="9"/>
  <c r="Z274" i="9"/>
  <c r="AA274" i="9"/>
  <c r="AB274" i="9"/>
  <c r="AC274" i="9"/>
  <c r="AE274" i="9"/>
  <c r="AF274" i="9"/>
  <c r="AG274" i="9"/>
  <c r="AH274" i="9"/>
  <c r="AI274" i="9"/>
  <c r="AJ274" i="9"/>
  <c r="AK274" i="9"/>
  <c r="AL274" i="9"/>
  <c r="V275" i="9"/>
  <c r="W275" i="9"/>
  <c r="X275" i="9"/>
  <c r="Y275" i="9"/>
  <c r="Z275" i="9"/>
  <c r="AA275" i="9"/>
  <c r="AB275" i="9"/>
  <c r="AC275" i="9"/>
  <c r="AD275" i="9"/>
  <c r="AE275" i="9"/>
  <c r="AF275" i="9"/>
  <c r="AG275" i="9"/>
  <c r="AH275" i="9"/>
  <c r="AI275" i="9"/>
  <c r="AJ275" i="9"/>
  <c r="AK275" i="9"/>
  <c r="AL275" i="9"/>
  <c r="AM275" i="9"/>
  <c r="AM251" i="9"/>
  <c r="AK251" i="9"/>
  <c r="AJ251" i="9"/>
  <c r="AI251" i="9"/>
  <c r="AH251" i="9"/>
  <c r="AG251" i="9"/>
  <c r="AF251" i="9"/>
  <c r="AE251" i="9"/>
  <c r="AD251" i="9"/>
  <c r="AC251" i="9"/>
  <c r="AB251" i="9"/>
  <c r="AA251" i="9"/>
  <c r="Y251" i="9"/>
  <c r="X251" i="9"/>
  <c r="W251" i="9"/>
  <c r="V251" i="9"/>
  <c r="V232" i="9"/>
  <c r="W232" i="9"/>
  <c r="X232" i="9"/>
  <c r="Y232" i="9"/>
  <c r="AA232" i="9"/>
  <c r="AB232" i="9"/>
  <c r="AC232" i="9"/>
  <c r="AE232" i="9"/>
  <c r="AF232" i="9"/>
  <c r="AG232" i="9"/>
  <c r="AH232" i="9"/>
  <c r="AQ232" i="9" s="1"/>
  <c r="AI232" i="9"/>
  <c r="AR232" i="9" s="1"/>
  <c r="AJ232" i="9"/>
  <c r="AS232" i="9" s="1"/>
  <c r="AK232" i="9"/>
  <c r="V233" i="9"/>
  <c r="W233" i="9"/>
  <c r="X233" i="9"/>
  <c r="Y233" i="9"/>
  <c r="AA233" i="9"/>
  <c r="AB233" i="9"/>
  <c r="AC233" i="9"/>
  <c r="AE233" i="9"/>
  <c r="AF233" i="9"/>
  <c r="AG233" i="9"/>
  <c r="AH233" i="9"/>
  <c r="AQ233" i="9" s="1"/>
  <c r="AI233" i="9"/>
  <c r="AR233" i="9" s="1"/>
  <c r="AJ233" i="9"/>
  <c r="AS233" i="9" s="1"/>
  <c r="AK233" i="9"/>
  <c r="V234" i="9"/>
  <c r="W234" i="9"/>
  <c r="X234" i="9"/>
  <c r="Y234" i="9"/>
  <c r="Z234" i="9"/>
  <c r="AA234" i="9"/>
  <c r="AB234" i="9"/>
  <c r="AC234" i="9"/>
  <c r="AE234" i="9"/>
  <c r="AF234" i="9"/>
  <c r="AG234" i="9"/>
  <c r="AH234" i="9"/>
  <c r="AQ234" i="9" s="1"/>
  <c r="AI234" i="9"/>
  <c r="AR234" i="9" s="1"/>
  <c r="AJ234" i="9"/>
  <c r="AS234" i="9" s="1"/>
  <c r="AK234" i="9"/>
  <c r="AL234" i="9"/>
  <c r="V235" i="9"/>
  <c r="W235" i="9"/>
  <c r="X235" i="9"/>
  <c r="Y235" i="9"/>
  <c r="Z235" i="9"/>
  <c r="AA235" i="9"/>
  <c r="AB235" i="9"/>
  <c r="AC235" i="9"/>
  <c r="AD235" i="9"/>
  <c r="AE235" i="9"/>
  <c r="AF235" i="9"/>
  <c r="AG235" i="9"/>
  <c r="AH235" i="9"/>
  <c r="AQ235" i="9" s="1"/>
  <c r="AI235" i="9"/>
  <c r="AR235" i="9" s="1"/>
  <c r="AJ235" i="9"/>
  <c r="AS235" i="9" s="1"/>
  <c r="AK235" i="9"/>
  <c r="AL235" i="9"/>
  <c r="AM235" i="9"/>
  <c r="V236" i="9"/>
  <c r="W236" i="9"/>
  <c r="X236" i="9"/>
  <c r="Y236" i="9"/>
  <c r="Z236" i="9"/>
  <c r="AA236" i="9"/>
  <c r="AB236" i="9"/>
  <c r="AC236" i="9"/>
  <c r="AD236" i="9"/>
  <c r="AE236" i="9"/>
  <c r="AF236" i="9"/>
  <c r="AG236" i="9"/>
  <c r="AH236" i="9"/>
  <c r="AQ236" i="9" s="1"/>
  <c r="AI236" i="9"/>
  <c r="AR236" i="9" s="1"/>
  <c r="AJ236" i="9"/>
  <c r="AS236" i="9" s="1"/>
  <c r="AK236" i="9"/>
  <c r="AL236" i="9"/>
  <c r="AM236" i="9"/>
  <c r="V237" i="9"/>
  <c r="W237" i="9"/>
  <c r="X237" i="9"/>
  <c r="Y237" i="9"/>
  <c r="Z237" i="9"/>
  <c r="AA237" i="9"/>
  <c r="AB237" i="9"/>
  <c r="AC237" i="9"/>
  <c r="AD237" i="9"/>
  <c r="AE237" i="9"/>
  <c r="AF237" i="9"/>
  <c r="AG237" i="9"/>
  <c r="AH237" i="9"/>
  <c r="AQ237" i="9" s="1"/>
  <c r="AI237" i="9"/>
  <c r="AR237" i="9" s="1"/>
  <c r="AJ237" i="9"/>
  <c r="AS237" i="9" s="1"/>
  <c r="AK237" i="9"/>
  <c r="AL237" i="9"/>
  <c r="AM237" i="9"/>
  <c r="V238" i="9"/>
  <c r="W238" i="9"/>
  <c r="X238" i="9"/>
  <c r="Y238" i="9"/>
  <c r="Z238" i="9"/>
  <c r="AA238" i="9"/>
  <c r="AB238" i="9"/>
  <c r="AC238" i="9"/>
  <c r="AD238" i="9"/>
  <c r="AE238" i="9"/>
  <c r="AF238" i="9"/>
  <c r="AG238" i="9"/>
  <c r="AH238" i="9"/>
  <c r="AQ238" i="9" s="1"/>
  <c r="AI238" i="9"/>
  <c r="AR238" i="9" s="1"/>
  <c r="AJ238" i="9"/>
  <c r="AS238" i="9" s="1"/>
  <c r="AK238" i="9"/>
  <c r="AL238" i="9"/>
  <c r="AM238" i="9"/>
  <c r="V239" i="9"/>
  <c r="W239" i="9"/>
  <c r="X239" i="9"/>
  <c r="Y239" i="9"/>
  <c r="Z239" i="9"/>
  <c r="AA239" i="9"/>
  <c r="AB239" i="9"/>
  <c r="AC239" i="9"/>
  <c r="AD239" i="9"/>
  <c r="AE239" i="9"/>
  <c r="AF239" i="9"/>
  <c r="AG239" i="9"/>
  <c r="AH239" i="9"/>
  <c r="AQ239" i="9" s="1"/>
  <c r="AI239" i="9"/>
  <c r="AR239" i="9" s="1"/>
  <c r="AJ239" i="9"/>
  <c r="AS239" i="9" s="1"/>
  <c r="AK239" i="9"/>
  <c r="AL239" i="9"/>
  <c r="AM239" i="9"/>
  <c r="V240" i="9"/>
  <c r="W240" i="9"/>
  <c r="X240" i="9"/>
  <c r="Y240" i="9"/>
  <c r="Z240" i="9"/>
  <c r="AA240" i="9"/>
  <c r="AB240" i="9"/>
  <c r="AC240" i="9"/>
  <c r="AD240" i="9"/>
  <c r="AE240" i="9"/>
  <c r="AF240" i="9"/>
  <c r="AG240" i="9"/>
  <c r="AH240" i="9"/>
  <c r="AQ240" i="9" s="1"/>
  <c r="AI240" i="9"/>
  <c r="AR240" i="9" s="1"/>
  <c r="AJ240" i="9"/>
  <c r="AS240" i="9" s="1"/>
  <c r="AK240" i="9"/>
  <c r="AL240" i="9"/>
  <c r="AM240" i="9"/>
  <c r="V241" i="9"/>
  <c r="W241" i="9"/>
  <c r="X241" i="9"/>
  <c r="Y241" i="9"/>
  <c r="Z241" i="9"/>
  <c r="AA241" i="9"/>
  <c r="AB241" i="9"/>
  <c r="AC241" i="9"/>
  <c r="AD241" i="9"/>
  <c r="AE241" i="9"/>
  <c r="AF241" i="9"/>
  <c r="AG241" i="9"/>
  <c r="AH241" i="9"/>
  <c r="AQ241" i="9" s="1"/>
  <c r="AI241" i="9"/>
  <c r="AR241" i="9" s="1"/>
  <c r="AJ241" i="9"/>
  <c r="AS241" i="9" s="1"/>
  <c r="AK241" i="9"/>
  <c r="AL241" i="9"/>
  <c r="AM241" i="9"/>
  <c r="W242" i="9"/>
  <c r="X242" i="9"/>
  <c r="Y242" i="9"/>
  <c r="Z242" i="9"/>
  <c r="AA242" i="9"/>
  <c r="AB242" i="9"/>
  <c r="AC242" i="9"/>
  <c r="AD242" i="9"/>
  <c r="AE242" i="9"/>
  <c r="AF242" i="9"/>
  <c r="AG242" i="9"/>
  <c r="AH242" i="9"/>
  <c r="AQ242" i="9" s="1"/>
  <c r="AI242" i="9"/>
  <c r="AR242" i="9" s="1"/>
  <c r="AJ242" i="9"/>
  <c r="AS242" i="9" s="1"/>
  <c r="AL242" i="9"/>
  <c r="AM242" i="9"/>
  <c r="V243" i="9"/>
  <c r="W243" i="9"/>
  <c r="X243" i="9"/>
  <c r="Y243" i="9"/>
  <c r="AA243" i="9"/>
  <c r="AB243" i="9"/>
  <c r="AC243" i="9"/>
  <c r="AD243" i="9"/>
  <c r="AE243" i="9"/>
  <c r="AF243" i="9"/>
  <c r="AG243" i="9"/>
  <c r="AH243" i="9"/>
  <c r="AQ243" i="9" s="1"/>
  <c r="AI243" i="9"/>
  <c r="AR243" i="9" s="1"/>
  <c r="AJ243" i="9"/>
  <c r="AS243" i="9" s="1"/>
  <c r="AK243" i="9"/>
  <c r="AM243" i="9"/>
  <c r="V244" i="9"/>
  <c r="W244" i="9"/>
  <c r="X244" i="9"/>
  <c r="Y244" i="9"/>
  <c r="Z244" i="9"/>
  <c r="AA244" i="9"/>
  <c r="AB244" i="9"/>
  <c r="AC244" i="9"/>
  <c r="AD244" i="9"/>
  <c r="AE244" i="9"/>
  <c r="AF244" i="9"/>
  <c r="AG244" i="9"/>
  <c r="AH244" i="9"/>
  <c r="AQ244" i="9" s="1"/>
  <c r="AI244" i="9"/>
  <c r="AR244" i="9" s="1"/>
  <c r="AJ244" i="9"/>
  <c r="AS244" i="9" s="1"/>
  <c r="AK244" i="9"/>
  <c r="AL244" i="9"/>
  <c r="AM244" i="9"/>
  <c r="V245" i="9"/>
  <c r="W245" i="9"/>
  <c r="X245" i="9"/>
  <c r="Y245" i="9"/>
  <c r="Z245" i="9"/>
  <c r="AA245" i="9"/>
  <c r="AB245" i="9"/>
  <c r="AC245" i="9"/>
  <c r="AD245" i="9"/>
  <c r="AE245" i="9"/>
  <c r="AF245" i="9"/>
  <c r="AG245" i="9"/>
  <c r="AH245" i="9"/>
  <c r="AQ245" i="9" s="1"/>
  <c r="AI245" i="9"/>
  <c r="AR245" i="9" s="1"/>
  <c r="AJ245" i="9"/>
  <c r="AS245" i="9" s="1"/>
  <c r="AK245" i="9"/>
  <c r="AL245" i="9"/>
  <c r="AM245" i="9"/>
  <c r="AJ231" i="9"/>
  <c r="AS231" i="9" s="1"/>
  <c r="AI231" i="9"/>
  <c r="AR231" i="9" s="1"/>
  <c r="AH231" i="9"/>
  <c r="AG231" i="9"/>
  <c r="AF231" i="9"/>
  <c r="AE231" i="9"/>
  <c r="AC231" i="9"/>
  <c r="AB231" i="9"/>
  <c r="AA231" i="9"/>
  <c r="Y231" i="9"/>
  <c r="X231" i="9"/>
  <c r="W231" i="9"/>
  <c r="V126" i="9"/>
  <c r="W126" i="9"/>
  <c r="X126" i="9"/>
  <c r="Y126" i="9"/>
  <c r="AA126" i="9"/>
  <c r="AB126" i="9"/>
  <c r="AC126" i="9"/>
  <c r="AE126" i="9"/>
  <c r="AF126" i="9"/>
  <c r="AG126" i="9"/>
  <c r="AH126" i="9"/>
  <c r="AI126" i="9"/>
  <c r="AJ126" i="9"/>
  <c r="AK126" i="9"/>
  <c r="V127" i="9"/>
  <c r="W127" i="9"/>
  <c r="X127" i="9"/>
  <c r="Y127" i="9"/>
  <c r="Z127" i="9"/>
  <c r="AA127" i="9"/>
  <c r="AB127" i="9"/>
  <c r="AC127" i="9"/>
  <c r="AD127" i="9"/>
  <c r="AE127" i="9"/>
  <c r="AF127" i="9"/>
  <c r="AG127" i="9"/>
  <c r="AH127" i="9"/>
  <c r="AI127" i="9"/>
  <c r="AR127" i="9" s="1"/>
  <c r="AJ127" i="9"/>
  <c r="AS127" i="9" s="1"/>
  <c r="AK127" i="9"/>
  <c r="AM127" i="9"/>
  <c r="V128" i="9"/>
  <c r="W128" i="9"/>
  <c r="X128" i="9"/>
  <c r="Y128" i="9"/>
  <c r="Z128" i="9"/>
  <c r="AA128" i="9"/>
  <c r="AB128" i="9"/>
  <c r="AC128" i="9"/>
  <c r="AE128" i="9"/>
  <c r="AF128" i="9"/>
  <c r="AG128" i="9"/>
  <c r="AH128" i="9"/>
  <c r="AI128" i="9"/>
  <c r="AR128" i="9" s="1"/>
  <c r="AJ128" i="9"/>
  <c r="AS128" i="9" s="1"/>
  <c r="AK128" i="9"/>
  <c r="AL128" i="9"/>
  <c r="V129" i="9"/>
  <c r="W129" i="9"/>
  <c r="X129" i="9"/>
  <c r="Y129" i="9"/>
  <c r="Z129" i="9"/>
  <c r="AA129" i="9"/>
  <c r="AB129" i="9"/>
  <c r="AC129" i="9"/>
  <c r="AD129" i="9"/>
  <c r="AE129" i="9"/>
  <c r="AF129" i="9"/>
  <c r="AG129" i="9"/>
  <c r="AH129" i="9"/>
  <c r="AI129" i="9"/>
  <c r="AR129" i="9" s="1"/>
  <c r="AJ129" i="9"/>
  <c r="AS129" i="9" s="1"/>
  <c r="AK129" i="9"/>
  <c r="AL129" i="9"/>
  <c r="AM129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0" i="9"/>
  <c r="AI130" i="9"/>
  <c r="AR130" i="9" s="1"/>
  <c r="AJ130" i="9"/>
  <c r="AS130" i="9" s="1"/>
  <c r="AK130" i="9"/>
  <c r="AL130" i="9"/>
  <c r="AM130" i="9"/>
  <c r="V131" i="9"/>
  <c r="W131" i="9"/>
  <c r="X131" i="9"/>
  <c r="Y131" i="9"/>
  <c r="Z131" i="9"/>
  <c r="AA131" i="9"/>
  <c r="AB131" i="9"/>
  <c r="AC131" i="9"/>
  <c r="AD131" i="9"/>
  <c r="AE131" i="9"/>
  <c r="AF131" i="9"/>
  <c r="AG131" i="9"/>
  <c r="AH131" i="9"/>
  <c r="AI131" i="9"/>
  <c r="AR131" i="9" s="1"/>
  <c r="AJ131" i="9"/>
  <c r="AS131" i="9" s="1"/>
  <c r="AK131" i="9"/>
  <c r="AL131" i="9"/>
  <c r="AM131" i="9"/>
  <c r="V132" i="9"/>
  <c r="W132" i="9"/>
  <c r="X132" i="9"/>
  <c r="Y132" i="9"/>
  <c r="Z132" i="9"/>
  <c r="AA132" i="9"/>
  <c r="AB132" i="9"/>
  <c r="AC132" i="9"/>
  <c r="AD132" i="9"/>
  <c r="AE132" i="9"/>
  <c r="AF132" i="9"/>
  <c r="AG132" i="9"/>
  <c r="AH132" i="9"/>
  <c r="AI132" i="9"/>
  <c r="AR132" i="9" s="1"/>
  <c r="AJ132" i="9"/>
  <c r="AS132" i="9" s="1"/>
  <c r="AK132" i="9"/>
  <c r="AL132" i="9"/>
  <c r="AM132" i="9"/>
  <c r="V133" i="9"/>
  <c r="W133" i="9"/>
  <c r="X133" i="9"/>
  <c r="Y133" i="9"/>
  <c r="Z133" i="9"/>
  <c r="AA133" i="9"/>
  <c r="AB133" i="9"/>
  <c r="AC133" i="9"/>
  <c r="AD133" i="9"/>
  <c r="AE133" i="9"/>
  <c r="AF133" i="9"/>
  <c r="AG133" i="9"/>
  <c r="AH133" i="9"/>
  <c r="AI133" i="9"/>
  <c r="AR133" i="9" s="1"/>
  <c r="AJ133" i="9"/>
  <c r="AS133" i="9" s="1"/>
  <c r="AK133" i="9"/>
  <c r="AL133" i="9"/>
  <c r="AM133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H134" i="9"/>
  <c r="AI134" i="9"/>
  <c r="AR134" i="9" s="1"/>
  <c r="AJ134" i="9"/>
  <c r="AS134" i="9" s="1"/>
  <c r="AK134" i="9"/>
  <c r="AL134" i="9"/>
  <c r="AM134" i="9"/>
  <c r="V135" i="9"/>
  <c r="W135" i="9"/>
  <c r="X135" i="9"/>
  <c r="Y135" i="9"/>
  <c r="Z135" i="9"/>
  <c r="AA135" i="9"/>
  <c r="AB135" i="9"/>
  <c r="AC135" i="9"/>
  <c r="AD135" i="9"/>
  <c r="AE135" i="9"/>
  <c r="AF135" i="9"/>
  <c r="AG135" i="9"/>
  <c r="AH135" i="9"/>
  <c r="AI135" i="9"/>
  <c r="AR135" i="9" s="1"/>
  <c r="AJ135" i="9"/>
  <c r="AS135" i="9" s="1"/>
  <c r="AK135" i="9"/>
  <c r="AL135" i="9"/>
  <c r="AM135" i="9"/>
  <c r="V136" i="9"/>
  <c r="W136" i="9"/>
  <c r="X136" i="9"/>
  <c r="Y136" i="9"/>
  <c r="Z136" i="9"/>
  <c r="AA136" i="9"/>
  <c r="AB136" i="9"/>
  <c r="AC136" i="9"/>
  <c r="AD136" i="9"/>
  <c r="AE136" i="9"/>
  <c r="AF136" i="9"/>
  <c r="AG136" i="9"/>
  <c r="AH136" i="9"/>
  <c r="AI136" i="9"/>
  <c r="AR136" i="9" s="1"/>
  <c r="AJ136" i="9"/>
  <c r="AS136" i="9" s="1"/>
  <c r="AK136" i="9"/>
  <c r="AL136" i="9"/>
  <c r="AM136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H137" i="9"/>
  <c r="AI137" i="9"/>
  <c r="AR137" i="9" s="1"/>
  <c r="AJ137" i="9"/>
  <c r="AS137" i="9" s="1"/>
  <c r="AK137" i="9"/>
  <c r="AL137" i="9"/>
  <c r="AM137" i="9"/>
  <c r="V138" i="9"/>
  <c r="W138" i="9"/>
  <c r="X138" i="9"/>
  <c r="Y138" i="9"/>
  <c r="Z138" i="9"/>
  <c r="AA138" i="9"/>
  <c r="AB138" i="9"/>
  <c r="AC138" i="9"/>
  <c r="AD138" i="9"/>
  <c r="AE138" i="9"/>
  <c r="AF138" i="9"/>
  <c r="AG138" i="9"/>
  <c r="AH138" i="9"/>
  <c r="AI138" i="9"/>
  <c r="AR138" i="9" s="1"/>
  <c r="AJ138" i="9"/>
  <c r="AS138" i="9" s="1"/>
  <c r="AK138" i="9"/>
  <c r="AL138" i="9"/>
  <c r="AM138" i="9"/>
  <c r="V139" i="9"/>
  <c r="W139" i="9"/>
  <c r="X139" i="9"/>
  <c r="Y139" i="9"/>
  <c r="Z139" i="9"/>
  <c r="AA139" i="9"/>
  <c r="AB139" i="9"/>
  <c r="AC139" i="9"/>
  <c r="AD139" i="9"/>
  <c r="AE139" i="9"/>
  <c r="AF139" i="9"/>
  <c r="AG139" i="9"/>
  <c r="AH139" i="9"/>
  <c r="AI139" i="9"/>
  <c r="AR139" i="9" s="1"/>
  <c r="AJ139" i="9"/>
  <c r="AS139" i="9" s="1"/>
  <c r="AK139" i="9"/>
  <c r="AL139" i="9"/>
  <c r="AM139" i="9"/>
  <c r="V140" i="9"/>
  <c r="W140" i="9"/>
  <c r="X140" i="9"/>
  <c r="Y140" i="9"/>
  <c r="Z140" i="9"/>
  <c r="AA140" i="9"/>
  <c r="AB140" i="9"/>
  <c r="AC140" i="9"/>
  <c r="AD140" i="9"/>
  <c r="AE140" i="9"/>
  <c r="AF140" i="9"/>
  <c r="AG140" i="9"/>
  <c r="AH140" i="9"/>
  <c r="AI140" i="9"/>
  <c r="AR140" i="9" s="1"/>
  <c r="AJ140" i="9"/>
  <c r="AS140" i="9" s="1"/>
  <c r="AK140" i="9"/>
  <c r="AL140" i="9"/>
  <c r="AM140" i="9"/>
  <c r="V141" i="9"/>
  <c r="W141" i="9"/>
  <c r="X141" i="9"/>
  <c r="Y141" i="9"/>
  <c r="Z141" i="9"/>
  <c r="AA141" i="9"/>
  <c r="AB141" i="9"/>
  <c r="AC141" i="9"/>
  <c r="AD141" i="9"/>
  <c r="AE141" i="9"/>
  <c r="AF141" i="9"/>
  <c r="AG141" i="9"/>
  <c r="AH141" i="9"/>
  <c r="AI141" i="9"/>
  <c r="AR141" i="9" s="1"/>
  <c r="AJ141" i="9"/>
  <c r="AS141" i="9" s="1"/>
  <c r="AK141" i="9"/>
  <c r="AL141" i="9"/>
  <c r="AM141" i="9"/>
  <c r="V142" i="9"/>
  <c r="W142" i="9"/>
  <c r="X142" i="9"/>
  <c r="Y142" i="9"/>
  <c r="Z142" i="9"/>
  <c r="AA142" i="9"/>
  <c r="AB142" i="9"/>
  <c r="AC142" i="9"/>
  <c r="AD142" i="9"/>
  <c r="AE142" i="9"/>
  <c r="AF142" i="9"/>
  <c r="AG142" i="9"/>
  <c r="AH142" i="9"/>
  <c r="AI142" i="9"/>
  <c r="AR142" i="9" s="1"/>
  <c r="AJ142" i="9"/>
  <c r="AS142" i="9" s="1"/>
  <c r="AK142" i="9"/>
  <c r="AL142" i="9"/>
  <c r="AM142" i="9"/>
  <c r="V143" i="9"/>
  <c r="W143" i="9"/>
  <c r="X143" i="9"/>
  <c r="Y143" i="9"/>
  <c r="Z143" i="9"/>
  <c r="AA143" i="9"/>
  <c r="AB143" i="9"/>
  <c r="AC143" i="9"/>
  <c r="AD143" i="9"/>
  <c r="AE143" i="9"/>
  <c r="AF143" i="9"/>
  <c r="AG143" i="9"/>
  <c r="AH143" i="9"/>
  <c r="AI143" i="9"/>
  <c r="AR143" i="9" s="1"/>
  <c r="AJ143" i="9"/>
  <c r="AS143" i="9" s="1"/>
  <c r="AK143" i="9"/>
  <c r="AL143" i="9"/>
  <c r="AM143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H144" i="9"/>
  <c r="AI144" i="9"/>
  <c r="AR144" i="9" s="1"/>
  <c r="AJ144" i="9"/>
  <c r="AS144" i="9" s="1"/>
  <c r="AK144" i="9"/>
  <c r="AL144" i="9"/>
  <c r="AM144" i="9"/>
  <c r="V145" i="9"/>
  <c r="W145" i="9"/>
  <c r="X145" i="9"/>
  <c r="Y145" i="9"/>
  <c r="Z145" i="9"/>
  <c r="AA145" i="9"/>
  <c r="AB145" i="9"/>
  <c r="AC145" i="9"/>
  <c r="AD145" i="9"/>
  <c r="AE145" i="9"/>
  <c r="AF145" i="9"/>
  <c r="AG145" i="9"/>
  <c r="AH145" i="9"/>
  <c r="AI145" i="9"/>
  <c r="AR145" i="9" s="1"/>
  <c r="AJ145" i="9"/>
  <c r="AS145" i="9" s="1"/>
  <c r="AK145" i="9"/>
  <c r="AL145" i="9"/>
  <c r="AM145" i="9"/>
  <c r="V146" i="9"/>
  <c r="W146" i="9"/>
  <c r="X146" i="9"/>
  <c r="Y146" i="9"/>
  <c r="Z146" i="9"/>
  <c r="AA146" i="9"/>
  <c r="AB146" i="9"/>
  <c r="AC146" i="9"/>
  <c r="AD146" i="9"/>
  <c r="AE146" i="9"/>
  <c r="AF146" i="9"/>
  <c r="AG146" i="9"/>
  <c r="AH146" i="9"/>
  <c r="AI146" i="9"/>
  <c r="AR146" i="9" s="1"/>
  <c r="AJ146" i="9"/>
  <c r="AS146" i="9" s="1"/>
  <c r="AK146" i="9"/>
  <c r="AL146" i="9"/>
  <c r="AM146" i="9"/>
  <c r="V147" i="9"/>
  <c r="W147" i="9"/>
  <c r="X147" i="9"/>
  <c r="Y147" i="9"/>
  <c r="Z147" i="9"/>
  <c r="AA147" i="9"/>
  <c r="AB147" i="9"/>
  <c r="AC147" i="9"/>
  <c r="AD147" i="9"/>
  <c r="AE147" i="9"/>
  <c r="AF147" i="9"/>
  <c r="AG147" i="9"/>
  <c r="AH147" i="9"/>
  <c r="AI147" i="9"/>
  <c r="AR147" i="9" s="1"/>
  <c r="AJ147" i="9"/>
  <c r="AS147" i="9" s="1"/>
  <c r="AK147" i="9"/>
  <c r="AL147" i="9"/>
  <c r="AM147" i="9"/>
  <c r="V148" i="9"/>
  <c r="W148" i="9"/>
  <c r="X148" i="9"/>
  <c r="Y148" i="9"/>
  <c r="Z148" i="9"/>
  <c r="AA148" i="9"/>
  <c r="AB148" i="9"/>
  <c r="AC148" i="9"/>
  <c r="AD148" i="9"/>
  <c r="AE148" i="9"/>
  <c r="AF148" i="9"/>
  <c r="AG148" i="9"/>
  <c r="AH148" i="9"/>
  <c r="AI148" i="9"/>
  <c r="AR148" i="9" s="1"/>
  <c r="AJ148" i="9"/>
  <c r="AS148" i="9" s="1"/>
  <c r="AK148" i="9"/>
  <c r="AL148" i="9"/>
  <c r="AM148" i="9"/>
  <c r="V149" i="9"/>
  <c r="W149" i="9"/>
  <c r="X149" i="9"/>
  <c r="Y149" i="9"/>
  <c r="Z149" i="9"/>
  <c r="AA149" i="9"/>
  <c r="AB149" i="9"/>
  <c r="AC149" i="9"/>
  <c r="AD149" i="9"/>
  <c r="AE149" i="9"/>
  <c r="AF149" i="9"/>
  <c r="AG149" i="9"/>
  <c r="AH149" i="9"/>
  <c r="AI149" i="9"/>
  <c r="AR149" i="9" s="1"/>
  <c r="AJ149" i="9"/>
  <c r="AS149" i="9" s="1"/>
  <c r="AK149" i="9"/>
  <c r="AL149" i="9"/>
  <c r="AM149" i="9"/>
  <c r="V150" i="9"/>
  <c r="W150" i="9"/>
  <c r="X150" i="9"/>
  <c r="Y150" i="9"/>
  <c r="Z150" i="9"/>
  <c r="AA150" i="9"/>
  <c r="AB150" i="9"/>
  <c r="AC150" i="9"/>
  <c r="AD150" i="9"/>
  <c r="AE150" i="9"/>
  <c r="AF150" i="9"/>
  <c r="AG150" i="9"/>
  <c r="AH150" i="9"/>
  <c r="AI150" i="9"/>
  <c r="AR150" i="9" s="1"/>
  <c r="AJ150" i="9"/>
  <c r="AS150" i="9" s="1"/>
  <c r="AK150" i="9"/>
  <c r="AL150" i="9"/>
  <c r="AM150" i="9"/>
  <c r="V151" i="9"/>
  <c r="W151" i="9"/>
  <c r="X151" i="9"/>
  <c r="Y151" i="9"/>
  <c r="Z151" i="9"/>
  <c r="AA151" i="9"/>
  <c r="AB151" i="9"/>
  <c r="AC151" i="9"/>
  <c r="AD151" i="9"/>
  <c r="AE151" i="9"/>
  <c r="AF151" i="9"/>
  <c r="AG151" i="9"/>
  <c r="AH151" i="9"/>
  <c r="AI151" i="9"/>
  <c r="AR151" i="9" s="1"/>
  <c r="AJ151" i="9"/>
  <c r="AS151" i="9" s="1"/>
  <c r="AK151" i="9"/>
  <c r="AL151" i="9"/>
  <c r="AM151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H152" i="9"/>
  <c r="AI152" i="9"/>
  <c r="AR152" i="9" s="1"/>
  <c r="AJ152" i="9"/>
  <c r="AS152" i="9" s="1"/>
  <c r="AK152" i="9"/>
  <c r="AL152" i="9"/>
  <c r="AM152" i="9"/>
  <c r="V153" i="9"/>
  <c r="W153" i="9"/>
  <c r="X153" i="9"/>
  <c r="Y153" i="9"/>
  <c r="Z153" i="9"/>
  <c r="AA153" i="9"/>
  <c r="AB153" i="9"/>
  <c r="AC153" i="9"/>
  <c r="AD153" i="9"/>
  <c r="AE153" i="9"/>
  <c r="AF153" i="9"/>
  <c r="AG153" i="9"/>
  <c r="AH153" i="9"/>
  <c r="AI153" i="9"/>
  <c r="AR153" i="9" s="1"/>
  <c r="AJ153" i="9"/>
  <c r="AS153" i="9" s="1"/>
  <c r="AK153" i="9"/>
  <c r="AL153" i="9"/>
  <c r="AM153" i="9"/>
  <c r="V154" i="9"/>
  <c r="W154" i="9"/>
  <c r="X154" i="9"/>
  <c r="Y154" i="9"/>
  <c r="Z154" i="9"/>
  <c r="AA154" i="9"/>
  <c r="AB154" i="9"/>
  <c r="AC154" i="9"/>
  <c r="AD154" i="9"/>
  <c r="AE154" i="9"/>
  <c r="AF154" i="9"/>
  <c r="AG154" i="9"/>
  <c r="AH154" i="9"/>
  <c r="AI154" i="9"/>
  <c r="AR154" i="9" s="1"/>
  <c r="AJ154" i="9"/>
  <c r="AS154" i="9" s="1"/>
  <c r="AK154" i="9"/>
  <c r="AL154" i="9"/>
  <c r="AM154" i="9"/>
  <c r="V155" i="9"/>
  <c r="W155" i="9"/>
  <c r="X155" i="9"/>
  <c r="Y155" i="9"/>
  <c r="Z155" i="9"/>
  <c r="AA155" i="9"/>
  <c r="AB155" i="9"/>
  <c r="AC155" i="9"/>
  <c r="AD155" i="9"/>
  <c r="AE155" i="9"/>
  <c r="AF155" i="9"/>
  <c r="AG155" i="9"/>
  <c r="AH155" i="9"/>
  <c r="AI155" i="9"/>
  <c r="AR155" i="9" s="1"/>
  <c r="AJ155" i="9"/>
  <c r="AS155" i="9" s="1"/>
  <c r="AK155" i="9"/>
  <c r="AL155" i="9"/>
  <c r="AM155" i="9"/>
  <c r="V156" i="9"/>
  <c r="W156" i="9"/>
  <c r="X156" i="9"/>
  <c r="Y156" i="9"/>
  <c r="Z156" i="9"/>
  <c r="AA156" i="9"/>
  <c r="AB156" i="9"/>
  <c r="AC156" i="9"/>
  <c r="AD156" i="9"/>
  <c r="AE156" i="9"/>
  <c r="AF156" i="9"/>
  <c r="AG156" i="9"/>
  <c r="AH156" i="9"/>
  <c r="AI156" i="9"/>
  <c r="AR156" i="9" s="1"/>
  <c r="AJ156" i="9"/>
  <c r="AS156" i="9" s="1"/>
  <c r="AK156" i="9"/>
  <c r="AL156" i="9"/>
  <c r="AM156" i="9"/>
  <c r="V157" i="9"/>
  <c r="W157" i="9"/>
  <c r="X157" i="9"/>
  <c r="Y157" i="9"/>
  <c r="Z157" i="9"/>
  <c r="AA157" i="9"/>
  <c r="AB157" i="9"/>
  <c r="AC157" i="9"/>
  <c r="AD157" i="9"/>
  <c r="AE157" i="9"/>
  <c r="AF157" i="9"/>
  <c r="AG157" i="9"/>
  <c r="AH157" i="9"/>
  <c r="AI157" i="9"/>
  <c r="AR157" i="9" s="1"/>
  <c r="AJ157" i="9"/>
  <c r="AS157" i="9" s="1"/>
  <c r="AK157" i="9"/>
  <c r="AL157" i="9"/>
  <c r="AM157" i="9"/>
  <c r="V158" i="9"/>
  <c r="W158" i="9"/>
  <c r="X158" i="9"/>
  <c r="Y158" i="9"/>
  <c r="Z158" i="9"/>
  <c r="AA158" i="9"/>
  <c r="AB158" i="9"/>
  <c r="AC158" i="9"/>
  <c r="AD158" i="9"/>
  <c r="AE158" i="9"/>
  <c r="AF158" i="9"/>
  <c r="AG158" i="9"/>
  <c r="AH158" i="9"/>
  <c r="AI158" i="9"/>
  <c r="AR158" i="9" s="1"/>
  <c r="AJ158" i="9"/>
  <c r="AS158" i="9" s="1"/>
  <c r="AK158" i="9"/>
  <c r="AL158" i="9"/>
  <c r="AM158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H159" i="9"/>
  <c r="AI159" i="9"/>
  <c r="AR159" i="9" s="1"/>
  <c r="AJ159" i="9"/>
  <c r="AS159" i="9" s="1"/>
  <c r="AK159" i="9"/>
  <c r="AL159" i="9"/>
  <c r="AM159" i="9"/>
  <c r="V160" i="9"/>
  <c r="W160" i="9"/>
  <c r="X160" i="9"/>
  <c r="Y160" i="9"/>
  <c r="Z160" i="9"/>
  <c r="AA160" i="9"/>
  <c r="AB160" i="9"/>
  <c r="AC160" i="9"/>
  <c r="AD160" i="9"/>
  <c r="AE160" i="9"/>
  <c r="AF160" i="9"/>
  <c r="AG160" i="9"/>
  <c r="AH160" i="9"/>
  <c r="AI160" i="9"/>
  <c r="AR160" i="9" s="1"/>
  <c r="AJ160" i="9"/>
  <c r="AS160" i="9" s="1"/>
  <c r="AK160" i="9"/>
  <c r="AL160" i="9"/>
  <c r="AM160" i="9"/>
  <c r="V161" i="9"/>
  <c r="W161" i="9"/>
  <c r="X161" i="9"/>
  <c r="Y161" i="9"/>
  <c r="Z161" i="9"/>
  <c r="AA161" i="9"/>
  <c r="AB161" i="9"/>
  <c r="AC161" i="9"/>
  <c r="AD161" i="9"/>
  <c r="AE161" i="9"/>
  <c r="AF161" i="9"/>
  <c r="AG161" i="9"/>
  <c r="AH161" i="9"/>
  <c r="AI161" i="9"/>
  <c r="AR161" i="9" s="1"/>
  <c r="AJ161" i="9"/>
  <c r="AS161" i="9" s="1"/>
  <c r="AK161" i="9"/>
  <c r="AL161" i="9"/>
  <c r="AM161" i="9"/>
  <c r="V162" i="9"/>
  <c r="W162" i="9"/>
  <c r="X162" i="9"/>
  <c r="Y162" i="9"/>
  <c r="Z162" i="9"/>
  <c r="AA162" i="9"/>
  <c r="AB162" i="9"/>
  <c r="AC162" i="9"/>
  <c r="AD162" i="9"/>
  <c r="AE162" i="9"/>
  <c r="AF162" i="9"/>
  <c r="AG162" i="9"/>
  <c r="AH162" i="9"/>
  <c r="AI162" i="9"/>
  <c r="AR162" i="9" s="1"/>
  <c r="AJ162" i="9"/>
  <c r="AS162" i="9" s="1"/>
  <c r="AK162" i="9"/>
  <c r="AL162" i="9"/>
  <c r="AM162" i="9"/>
  <c r="V163" i="9"/>
  <c r="W163" i="9"/>
  <c r="X163" i="9"/>
  <c r="Y163" i="9"/>
  <c r="Z163" i="9"/>
  <c r="AA163" i="9"/>
  <c r="AB163" i="9"/>
  <c r="AC163" i="9"/>
  <c r="AD163" i="9"/>
  <c r="AE163" i="9"/>
  <c r="AF163" i="9"/>
  <c r="AG163" i="9"/>
  <c r="AH163" i="9"/>
  <c r="AI163" i="9"/>
  <c r="AR163" i="9" s="1"/>
  <c r="AJ163" i="9"/>
  <c r="AS163" i="9" s="1"/>
  <c r="AK163" i="9"/>
  <c r="AL163" i="9"/>
  <c r="AM163" i="9"/>
  <c r="V164" i="9"/>
  <c r="W164" i="9"/>
  <c r="X164" i="9"/>
  <c r="Y164" i="9"/>
  <c r="Z164" i="9"/>
  <c r="AA164" i="9"/>
  <c r="AB164" i="9"/>
  <c r="AC164" i="9"/>
  <c r="AD164" i="9"/>
  <c r="AE164" i="9"/>
  <c r="AF164" i="9"/>
  <c r="AG164" i="9"/>
  <c r="AH164" i="9"/>
  <c r="AI164" i="9"/>
  <c r="AR164" i="9" s="1"/>
  <c r="AJ164" i="9"/>
  <c r="AS164" i="9" s="1"/>
  <c r="AK164" i="9"/>
  <c r="AL164" i="9"/>
  <c r="AM164" i="9"/>
  <c r="V165" i="9"/>
  <c r="W165" i="9"/>
  <c r="X165" i="9"/>
  <c r="Y165" i="9"/>
  <c r="Z165" i="9"/>
  <c r="AA165" i="9"/>
  <c r="AB165" i="9"/>
  <c r="AC165" i="9"/>
  <c r="AD165" i="9"/>
  <c r="AE165" i="9"/>
  <c r="AF165" i="9"/>
  <c r="AG165" i="9"/>
  <c r="AH165" i="9"/>
  <c r="AI165" i="9"/>
  <c r="AR165" i="9" s="1"/>
  <c r="AJ165" i="9"/>
  <c r="AS165" i="9" s="1"/>
  <c r="AK165" i="9"/>
  <c r="AL165" i="9"/>
  <c r="AM165" i="9"/>
  <c r="V166" i="9"/>
  <c r="W166" i="9"/>
  <c r="X166" i="9"/>
  <c r="Y166" i="9"/>
  <c r="Z166" i="9"/>
  <c r="AA166" i="9"/>
  <c r="AB166" i="9"/>
  <c r="AC166" i="9"/>
  <c r="AD166" i="9"/>
  <c r="AE166" i="9"/>
  <c r="AF166" i="9"/>
  <c r="AG166" i="9"/>
  <c r="AH166" i="9"/>
  <c r="AI166" i="9"/>
  <c r="AR166" i="9" s="1"/>
  <c r="AJ166" i="9"/>
  <c r="AS166" i="9" s="1"/>
  <c r="AK166" i="9"/>
  <c r="AL166" i="9"/>
  <c r="AM166" i="9"/>
  <c r="V167" i="9"/>
  <c r="W167" i="9"/>
  <c r="X167" i="9"/>
  <c r="Y167" i="9"/>
  <c r="Z167" i="9"/>
  <c r="AA167" i="9"/>
  <c r="AB167" i="9"/>
  <c r="AC167" i="9"/>
  <c r="AD167" i="9"/>
  <c r="AE167" i="9"/>
  <c r="AF167" i="9"/>
  <c r="AG167" i="9"/>
  <c r="AH167" i="9"/>
  <c r="AI167" i="9"/>
  <c r="AR167" i="9" s="1"/>
  <c r="AJ167" i="9"/>
  <c r="AS167" i="9" s="1"/>
  <c r="AK167" i="9"/>
  <c r="AL167" i="9"/>
  <c r="AM167" i="9"/>
  <c r="V168" i="9"/>
  <c r="W168" i="9"/>
  <c r="X168" i="9"/>
  <c r="Y168" i="9"/>
  <c r="Z168" i="9"/>
  <c r="AA168" i="9"/>
  <c r="AB168" i="9"/>
  <c r="AC168" i="9"/>
  <c r="AD168" i="9"/>
  <c r="AE168" i="9"/>
  <c r="AF168" i="9"/>
  <c r="AG168" i="9"/>
  <c r="AH168" i="9"/>
  <c r="AI168" i="9"/>
  <c r="AR168" i="9" s="1"/>
  <c r="AJ168" i="9"/>
  <c r="AS168" i="9" s="1"/>
  <c r="AK168" i="9"/>
  <c r="AL168" i="9"/>
  <c r="AM168" i="9"/>
  <c r="V169" i="9"/>
  <c r="W169" i="9"/>
  <c r="X169" i="9"/>
  <c r="Y169" i="9"/>
  <c r="Z169" i="9"/>
  <c r="AA169" i="9"/>
  <c r="AB169" i="9"/>
  <c r="AC169" i="9"/>
  <c r="AD169" i="9"/>
  <c r="AE169" i="9"/>
  <c r="AF169" i="9"/>
  <c r="AG169" i="9"/>
  <c r="AH169" i="9"/>
  <c r="AI169" i="9"/>
  <c r="AR169" i="9" s="1"/>
  <c r="AJ169" i="9"/>
  <c r="AS169" i="9" s="1"/>
  <c r="AK169" i="9"/>
  <c r="AL169" i="9"/>
  <c r="AM169" i="9"/>
  <c r="V170" i="9"/>
  <c r="W170" i="9"/>
  <c r="X170" i="9"/>
  <c r="Y170" i="9"/>
  <c r="Z170" i="9"/>
  <c r="AA170" i="9"/>
  <c r="AB170" i="9"/>
  <c r="AC170" i="9"/>
  <c r="AD170" i="9"/>
  <c r="AE170" i="9"/>
  <c r="AF170" i="9"/>
  <c r="AG170" i="9"/>
  <c r="AH170" i="9"/>
  <c r="AI170" i="9"/>
  <c r="AR170" i="9" s="1"/>
  <c r="AJ170" i="9"/>
  <c r="AS170" i="9" s="1"/>
  <c r="AK170" i="9"/>
  <c r="AL170" i="9"/>
  <c r="AM170" i="9"/>
  <c r="V171" i="9"/>
  <c r="W171" i="9"/>
  <c r="X171" i="9"/>
  <c r="Y171" i="9"/>
  <c r="Z171" i="9"/>
  <c r="AA171" i="9"/>
  <c r="AB171" i="9"/>
  <c r="AC171" i="9"/>
  <c r="AD171" i="9"/>
  <c r="AE171" i="9"/>
  <c r="AF171" i="9"/>
  <c r="AG171" i="9"/>
  <c r="AH171" i="9"/>
  <c r="AI171" i="9"/>
  <c r="AR171" i="9" s="1"/>
  <c r="AJ171" i="9"/>
  <c r="AS171" i="9" s="1"/>
  <c r="AK171" i="9"/>
  <c r="AL171" i="9"/>
  <c r="AM171" i="9"/>
  <c r="V172" i="9"/>
  <c r="W172" i="9"/>
  <c r="X172" i="9"/>
  <c r="Y172" i="9"/>
  <c r="Z172" i="9"/>
  <c r="AA172" i="9"/>
  <c r="AB172" i="9"/>
  <c r="AC172" i="9"/>
  <c r="AD172" i="9"/>
  <c r="AE172" i="9"/>
  <c r="AF172" i="9"/>
  <c r="AG172" i="9"/>
  <c r="AH172" i="9"/>
  <c r="AI172" i="9"/>
  <c r="AR172" i="9" s="1"/>
  <c r="AJ172" i="9"/>
  <c r="AS172" i="9" s="1"/>
  <c r="AK172" i="9"/>
  <c r="AL172" i="9"/>
  <c r="AM172" i="9"/>
  <c r="V173" i="9"/>
  <c r="W173" i="9"/>
  <c r="X173" i="9"/>
  <c r="Y173" i="9"/>
  <c r="Z173" i="9"/>
  <c r="AA173" i="9"/>
  <c r="AB173" i="9"/>
  <c r="AC173" i="9"/>
  <c r="AD173" i="9"/>
  <c r="AE173" i="9"/>
  <c r="AF173" i="9"/>
  <c r="AG173" i="9"/>
  <c r="AH173" i="9"/>
  <c r="AI173" i="9"/>
  <c r="AR173" i="9" s="1"/>
  <c r="AJ173" i="9"/>
  <c r="AS173" i="9" s="1"/>
  <c r="AK173" i="9"/>
  <c r="AL173" i="9"/>
  <c r="AM173" i="9"/>
  <c r="V174" i="9"/>
  <c r="W174" i="9"/>
  <c r="X174" i="9"/>
  <c r="Y174" i="9"/>
  <c r="Z174" i="9"/>
  <c r="AA174" i="9"/>
  <c r="AB174" i="9"/>
  <c r="AC174" i="9"/>
  <c r="AD174" i="9"/>
  <c r="AE174" i="9"/>
  <c r="AF174" i="9"/>
  <c r="AG174" i="9"/>
  <c r="AH174" i="9"/>
  <c r="AI174" i="9"/>
  <c r="AR174" i="9" s="1"/>
  <c r="AJ174" i="9"/>
  <c r="AS174" i="9" s="1"/>
  <c r="AK174" i="9"/>
  <c r="AL174" i="9"/>
  <c r="AM174" i="9"/>
  <c r="V175" i="9"/>
  <c r="W175" i="9"/>
  <c r="X175" i="9"/>
  <c r="Y175" i="9"/>
  <c r="Z175" i="9"/>
  <c r="AA175" i="9"/>
  <c r="AB175" i="9"/>
  <c r="AC175" i="9"/>
  <c r="AD175" i="9"/>
  <c r="AE175" i="9"/>
  <c r="AF175" i="9"/>
  <c r="AG175" i="9"/>
  <c r="AH175" i="9"/>
  <c r="AI175" i="9"/>
  <c r="AR175" i="9" s="1"/>
  <c r="AJ175" i="9"/>
  <c r="AS175" i="9" s="1"/>
  <c r="AK175" i="9"/>
  <c r="AL175" i="9"/>
  <c r="AM175" i="9"/>
  <c r="V176" i="9"/>
  <c r="W176" i="9"/>
  <c r="X176" i="9"/>
  <c r="Y176" i="9"/>
  <c r="Z176" i="9"/>
  <c r="AA176" i="9"/>
  <c r="AB176" i="9"/>
  <c r="AC176" i="9"/>
  <c r="AD176" i="9"/>
  <c r="AE176" i="9"/>
  <c r="AF176" i="9"/>
  <c r="AG176" i="9"/>
  <c r="AH176" i="9"/>
  <c r="AI176" i="9"/>
  <c r="AR176" i="9" s="1"/>
  <c r="AJ176" i="9"/>
  <c r="AS176" i="9" s="1"/>
  <c r="AK176" i="9"/>
  <c r="AL176" i="9"/>
  <c r="AM176" i="9"/>
  <c r="V177" i="9"/>
  <c r="W177" i="9"/>
  <c r="X177" i="9"/>
  <c r="Y177" i="9"/>
  <c r="Z177" i="9"/>
  <c r="AA177" i="9"/>
  <c r="AB177" i="9"/>
  <c r="AC177" i="9"/>
  <c r="AD177" i="9"/>
  <c r="AE177" i="9"/>
  <c r="AF177" i="9"/>
  <c r="AG177" i="9"/>
  <c r="AH177" i="9"/>
  <c r="AI177" i="9"/>
  <c r="AR177" i="9" s="1"/>
  <c r="AJ177" i="9"/>
  <c r="AS177" i="9" s="1"/>
  <c r="AK177" i="9"/>
  <c r="AL177" i="9"/>
  <c r="AM177" i="9"/>
  <c r="V178" i="9"/>
  <c r="W178" i="9"/>
  <c r="X178" i="9"/>
  <c r="Y178" i="9"/>
  <c r="Z178" i="9"/>
  <c r="AA178" i="9"/>
  <c r="AB178" i="9"/>
  <c r="AC178" i="9"/>
  <c r="AD178" i="9"/>
  <c r="AE178" i="9"/>
  <c r="AF178" i="9"/>
  <c r="AG178" i="9"/>
  <c r="AH178" i="9"/>
  <c r="AI178" i="9"/>
  <c r="AR178" i="9" s="1"/>
  <c r="AJ178" i="9"/>
  <c r="AS178" i="9" s="1"/>
  <c r="AK178" i="9"/>
  <c r="AL178" i="9"/>
  <c r="AM178" i="9"/>
  <c r="V179" i="9"/>
  <c r="W179" i="9"/>
  <c r="X179" i="9"/>
  <c r="Y179" i="9"/>
  <c r="Z179" i="9"/>
  <c r="AA179" i="9"/>
  <c r="AB179" i="9"/>
  <c r="AC179" i="9"/>
  <c r="AD179" i="9"/>
  <c r="AE179" i="9"/>
  <c r="AF179" i="9"/>
  <c r="AG179" i="9"/>
  <c r="AH179" i="9"/>
  <c r="AI179" i="9"/>
  <c r="AR179" i="9" s="1"/>
  <c r="AJ179" i="9"/>
  <c r="AS179" i="9" s="1"/>
  <c r="AK179" i="9"/>
  <c r="AL179" i="9"/>
  <c r="AM179" i="9"/>
  <c r="V180" i="9"/>
  <c r="W180" i="9"/>
  <c r="X180" i="9"/>
  <c r="Y180" i="9"/>
  <c r="Z180" i="9"/>
  <c r="AA180" i="9"/>
  <c r="AB180" i="9"/>
  <c r="AC180" i="9"/>
  <c r="AD180" i="9"/>
  <c r="AE180" i="9"/>
  <c r="AF180" i="9"/>
  <c r="AG180" i="9"/>
  <c r="AH180" i="9"/>
  <c r="AI180" i="9"/>
  <c r="AR180" i="9" s="1"/>
  <c r="AJ180" i="9"/>
  <c r="AS180" i="9" s="1"/>
  <c r="AK180" i="9"/>
  <c r="AL180" i="9"/>
  <c r="AM180" i="9"/>
  <c r="V181" i="9"/>
  <c r="W181" i="9"/>
  <c r="X181" i="9"/>
  <c r="Y181" i="9"/>
  <c r="Z181" i="9"/>
  <c r="AA181" i="9"/>
  <c r="AB181" i="9"/>
  <c r="AC181" i="9"/>
  <c r="AD181" i="9"/>
  <c r="AE181" i="9"/>
  <c r="AF181" i="9"/>
  <c r="AG181" i="9"/>
  <c r="AH181" i="9"/>
  <c r="AI181" i="9"/>
  <c r="AR181" i="9" s="1"/>
  <c r="AJ181" i="9"/>
  <c r="AS181" i="9" s="1"/>
  <c r="AK181" i="9"/>
  <c r="AL181" i="9"/>
  <c r="AM181" i="9"/>
  <c r="V182" i="9"/>
  <c r="W182" i="9"/>
  <c r="X182" i="9"/>
  <c r="Y182" i="9"/>
  <c r="Z182" i="9"/>
  <c r="AA182" i="9"/>
  <c r="AB182" i="9"/>
  <c r="AC182" i="9"/>
  <c r="AD182" i="9"/>
  <c r="AE182" i="9"/>
  <c r="AF182" i="9"/>
  <c r="AG182" i="9"/>
  <c r="AH182" i="9"/>
  <c r="AI182" i="9"/>
  <c r="AR182" i="9" s="1"/>
  <c r="AJ182" i="9"/>
  <c r="AS182" i="9" s="1"/>
  <c r="AK182" i="9"/>
  <c r="AL182" i="9"/>
  <c r="AM182" i="9"/>
  <c r="V183" i="9"/>
  <c r="W183" i="9"/>
  <c r="X183" i="9"/>
  <c r="Y183" i="9"/>
  <c r="Z183" i="9"/>
  <c r="AA183" i="9"/>
  <c r="AB183" i="9"/>
  <c r="AC183" i="9"/>
  <c r="AD183" i="9"/>
  <c r="AE183" i="9"/>
  <c r="AF183" i="9"/>
  <c r="AG183" i="9"/>
  <c r="AH183" i="9"/>
  <c r="AI183" i="9"/>
  <c r="AR183" i="9" s="1"/>
  <c r="AJ183" i="9"/>
  <c r="AS183" i="9" s="1"/>
  <c r="AK183" i="9"/>
  <c r="AL183" i="9"/>
  <c r="AM183" i="9"/>
  <c r="V184" i="9"/>
  <c r="W184" i="9"/>
  <c r="X184" i="9"/>
  <c r="Y184" i="9"/>
  <c r="Z184" i="9"/>
  <c r="AA184" i="9"/>
  <c r="AB184" i="9"/>
  <c r="AC184" i="9"/>
  <c r="AD184" i="9"/>
  <c r="AE184" i="9"/>
  <c r="AF184" i="9"/>
  <c r="AG184" i="9"/>
  <c r="AH184" i="9"/>
  <c r="AI184" i="9"/>
  <c r="AR184" i="9" s="1"/>
  <c r="AJ184" i="9"/>
  <c r="AS184" i="9" s="1"/>
  <c r="AK184" i="9"/>
  <c r="AL184" i="9"/>
  <c r="AM184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H185" i="9"/>
  <c r="AI185" i="9"/>
  <c r="AR185" i="9" s="1"/>
  <c r="AJ185" i="9"/>
  <c r="AS185" i="9" s="1"/>
  <c r="AK185" i="9"/>
  <c r="AL185" i="9"/>
  <c r="AM185" i="9"/>
  <c r="V186" i="9"/>
  <c r="W186" i="9"/>
  <c r="X186" i="9"/>
  <c r="Y186" i="9"/>
  <c r="Z186" i="9"/>
  <c r="AA186" i="9"/>
  <c r="AB186" i="9"/>
  <c r="AC186" i="9"/>
  <c r="AD186" i="9"/>
  <c r="AE186" i="9"/>
  <c r="AF186" i="9"/>
  <c r="AG186" i="9"/>
  <c r="AH186" i="9"/>
  <c r="AI186" i="9"/>
  <c r="AR186" i="9" s="1"/>
  <c r="AJ186" i="9"/>
  <c r="AS186" i="9" s="1"/>
  <c r="AK186" i="9"/>
  <c r="AL186" i="9"/>
  <c r="AM186" i="9"/>
  <c r="V187" i="9"/>
  <c r="W187" i="9"/>
  <c r="X187" i="9"/>
  <c r="Y187" i="9"/>
  <c r="Z187" i="9"/>
  <c r="AA187" i="9"/>
  <c r="AB187" i="9"/>
  <c r="AC187" i="9"/>
  <c r="AD187" i="9"/>
  <c r="AE187" i="9"/>
  <c r="AF187" i="9"/>
  <c r="AG187" i="9"/>
  <c r="AH187" i="9"/>
  <c r="AI187" i="9"/>
  <c r="AR187" i="9" s="1"/>
  <c r="AJ187" i="9"/>
  <c r="AS187" i="9" s="1"/>
  <c r="AK187" i="9"/>
  <c r="AL187" i="9"/>
  <c r="AM187" i="9"/>
  <c r="V188" i="9"/>
  <c r="W188" i="9"/>
  <c r="X188" i="9"/>
  <c r="Y188" i="9"/>
  <c r="Z188" i="9"/>
  <c r="AA188" i="9"/>
  <c r="AB188" i="9"/>
  <c r="AC188" i="9"/>
  <c r="AD188" i="9"/>
  <c r="AE188" i="9"/>
  <c r="AF188" i="9"/>
  <c r="AG188" i="9"/>
  <c r="AH188" i="9"/>
  <c r="AI188" i="9"/>
  <c r="AR188" i="9" s="1"/>
  <c r="AJ188" i="9"/>
  <c r="AS188" i="9" s="1"/>
  <c r="AK188" i="9"/>
  <c r="AL188" i="9"/>
  <c r="AM188" i="9"/>
  <c r="V189" i="9"/>
  <c r="W189" i="9"/>
  <c r="X189" i="9"/>
  <c r="Y189" i="9"/>
  <c r="Z189" i="9"/>
  <c r="AA189" i="9"/>
  <c r="AB189" i="9"/>
  <c r="AC189" i="9"/>
  <c r="AD189" i="9"/>
  <c r="AE189" i="9"/>
  <c r="AF189" i="9"/>
  <c r="AG189" i="9"/>
  <c r="AH189" i="9"/>
  <c r="AI189" i="9"/>
  <c r="AR189" i="9" s="1"/>
  <c r="AJ189" i="9"/>
  <c r="AS189" i="9" s="1"/>
  <c r="AK189" i="9"/>
  <c r="AL189" i="9"/>
  <c r="AM189" i="9"/>
  <c r="V190" i="9"/>
  <c r="W190" i="9"/>
  <c r="X190" i="9"/>
  <c r="Y190" i="9"/>
  <c r="Z190" i="9"/>
  <c r="AA190" i="9"/>
  <c r="AB190" i="9"/>
  <c r="AC190" i="9"/>
  <c r="AD190" i="9"/>
  <c r="AE190" i="9"/>
  <c r="AF190" i="9"/>
  <c r="AG190" i="9"/>
  <c r="AH190" i="9"/>
  <c r="AI190" i="9"/>
  <c r="AR190" i="9" s="1"/>
  <c r="AJ190" i="9"/>
  <c r="AS190" i="9" s="1"/>
  <c r="AK190" i="9"/>
  <c r="AL190" i="9"/>
  <c r="AM190" i="9"/>
  <c r="V191" i="9"/>
  <c r="W191" i="9"/>
  <c r="X191" i="9"/>
  <c r="Y191" i="9"/>
  <c r="Z191" i="9"/>
  <c r="AA191" i="9"/>
  <c r="AB191" i="9"/>
  <c r="AC191" i="9"/>
  <c r="AD191" i="9"/>
  <c r="AE191" i="9"/>
  <c r="AF191" i="9"/>
  <c r="AG191" i="9"/>
  <c r="AH191" i="9"/>
  <c r="AI191" i="9"/>
  <c r="AR191" i="9" s="1"/>
  <c r="AJ191" i="9"/>
  <c r="AS191" i="9" s="1"/>
  <c r="AK191" i="9"/>
  <c r="AL191" i="9"/>
  <c r="AM191" i="9"/>
  <c r="V192" i="9"/>
  <c r="W192" i="9"/>
  <c r="X192" i="9"/>
  <c r="Y192" i="9"/>
  <c r="Z192" i="9"/>
  <c r="AA192" i="9"/>
  <c r="AB192" i="9"/>
  <c r="AC192" i="9"/>
  <c r="AD192" i="9"/>
  <c r="AE192" i="9"/>
  <c r="AF192" i="9"/>
  <c r="AG192" i="9"/>
  <c r="AH192" i="9"/>
  <c r="AI192" i="9"/>
  <c r="AR192" i="9" s="1"/>
  <c r="AJ192" i="9"/>
  <c r="AS192" i="9" s="1"/>
  <c r="AK192" i="9"/>
  <c r="AL192" i="9"/>
  <c r="AM192" i="9"/>
  <c r="V193" i="9"/>
  <c r="W193" i="9"/>
  <c r="X193" i="9"/>
  <c r="Y193" i="9"/>
  <c r="Z193" i="9"/>
  <c r="AA193" i="9"/>
  <c r="AB193" i="9"/>
  <c r="AC193" i="9"/>
  <c r="AD193" i="9"/>
  <c r="AE193" i="9"/>
  <c r="AF193" i="9"/>
  <c r="AG193" i="9"/>
  <c r="AH193" i="9"/>
  <c r="AI193" i="9"/>
  <c r="AR193" i="9" s="1"/>
  <c r="AJ193" i="9"/>
  <c r="AS193" i="9" s="1"/>
  <c r="AK193" i="9"/>
  <c r="AL193" i="9"/>
  <c r="AM193" i="9"/>
  <c r="V194" i="9"/>
  <c r="W194" i="9"/>
  <c r="X194" i="9"/>
  <c r="Y194" i="9"/>
  <c r="Z194" i="9"/>
  <c r="AA194" i="9"/>
  <c r="AB194" i="9"/>
  <c r="AC194" i="9"/>
  <c r="AD194" i="9"/>
  <c r="AE194" i="9"/>
  <c r="AF194" i="9"/>
  <c r="AG194" i="9"/>
  <c r="AH194" i="9"/>
  <c r="AI194" i="9"/>
  <c r="AR194" i="9" s="1"/>
  <c r="AJ194" i="9"/>
  <c r="AS194" i="9" s="1"/>
  <c r="AK194" i="9"/>
  <c r="AL194" i="9"/>
  <c r="AM194" i="9"/>
  <c r="V195" i="9"/>
  <c r="W195" i="9"/>
  <c r="X195" i="9"/>
  <c r="Y195" i="9"/>
  <c r="Z195" i="9"/>
  <c r="AA195" i="9"/>
  <c r="AB195" i="9"/>
  <c r="AC195" i="9"/>
  <c r="AD195" i="9"/>
  <c r="AE195" i="9"/>
  <c r="AF195" i="9"/>
  <c r="AG195" i="9"/>
  <c r="AH195" i="9"/>
  <c r="AI195" i="9"/>
  <c r="AR195" i="9" s="1"/>
  <c r="AJ195" i="9"/>
  <c r="AS195" i="9" s="1"/>
  <c r="AK195" i="9"/>
  <c r="AL195" i="9"/>
  <c r="AM195" i="9"/>
  <c r="V196" i="9"/>
  <c r="W196" i="9"/>
  <c r="X196" i="9"/>
  <c r="Y196" i="9"/>
  <c r="Z196" i="9"/>
  <c r="AA196" i="9"/>
  <c r="AB196" i="9"/>
  <c r="AC196" i="9"/>
  <c r="AD196" i="9"/>
  <c r="AE196" i="9"/>
  <c r="AF196" i="9"/>
  <c r="AG196" i="9"/>
  <c r="AH196" i="9"/>
  <c r="AI196" i="9"/>
  <c r="AR196" i="9" s="1"/>
  <c r="AJ196" i="9"/>
  <c r="AS196" i="9" s="1"/>
  <c r="AK196" i="9"/>
  <c r="AL196" i="9"/>
  <c r="AM196" i="9"/>
  <c r="V197" i="9"/>
  <c r="W197" i="9"/>
  <c r="X197" i="9"/>
  <c r="Y197" i="9"/>
  <c r="Z197" i="9"/>
  <c r="AA197" i="9"/>
  <c r="AB197" i="9"/>
  <c r="AC197" i="9"/>
  <c r="AD197" i="9"/>
  <c r="AE197" i="9"/>
  <c r="AF197" i="9"/>
  <c r="AG197" i="9"/>
  <c r="AH197" i="9"/>
  <c r="AI197" i="9"/>
  <c r="AR197" i="9" s="1"/>
  <c r="AJ197" i="9"/>
  <c r="AS197" i="9" s="1"/>
  <c r="AK197" i="9"/>
  <c r="AL197" i="9"/>
  <c r="AM197" i="9"/>
  <c r="V198" i="9"/>
  <c r="W198" i="9"/>
  <c r="X198" i="9"/>
  <c r="Y198" i="9"/>
  <c r="Z198" i="9"/>
  <c r="AA198" i="9"/>
  <c r="AB198" i="9"/>
  <c r="AC198" i="9"/>
  <c r="AD198" i="9"/>
  <c r="AE198" i="9"/>
  <c r="AF198" i="9"/>
  <c r="AG198" i="9"/>
  <c r="AH198" i="9"/>
  <c r="AI198" i="9"/>
  <c r="AR198" i="9" s="1"/>
  <c r="AJ198" i="9"/>
  <c r="AS198" i="9" s="1"/>
  <c r="AK198" i="9"/>
  <c r="AL198" i="9"/>
  <c r="AM198" i="9"/>
  <c r="V199" i="9"/>
  <c r="W199" i="9"/>
  <c r="X199" i="9"/>
  <c r="Y199" i="9"/>
  <c r="Z199" i="9"/>
  <c r="AA199" i="9"/>
  <c r="AB199" i="9"/>
  <c r="AC199" i="9"/>
  <c r="AD199" i="9"/>
  <c r="AE199" i="9"/>
  <c r="AF199" i="9"/>
  <c r="AG199" i="9"/>
  <c r="AH199" i="9"/>
  <c r="AI199" i="9"/>
  <c r="AR199" i="9" s="1"/>
  <c r="AJ199" i="9"/>
  <c r="AS199" i="9" s="1"/>
  <c r="AK199" i="9"/>
  <c r="AL199" i="9"/>
  <c r="AM199" i="9"/>
  <c r="V200" i="9"/>
  <c r="W200" i="9"/>
  <c r="X200" i="9"/>
  <c r="Y200" i="9"/>
  <c r="Z200" i="9"/>
  <c r="AA200" i="9"/>
  <c r="AB200" i="9"/>
  <c r="AC200" i="9"/>
  <c r="AD200" i="9"/>
  <c r="AE200" i="9"/>
  <c r="AF200" i="9"/>
  <c r="AG200" i="9"/>
  <c r="AH200" i="9"/>
  <c r="AI200" i="9"/>
  <c r="AR200" i="9" s="1"/>
  <c r="AJ200" i="9"/>
  <c r="AS200" i="9" s="1"/>
  <c r="AK200" i="9"/>
  <c r="AL200" i="9"/>
  <c r="AM200" i="9"/>
  <c r="V201" i="9"/>
  <c r="W201" i="9"/>
  <c r="X201" i="9"/>
  <c r="Y201" i="9"/>
  <c r="Z201" i="9"/>
  <c r="AA201" i="9"/>
  <c r="AB201" i="9"/>
  <c r="AC201" i="9"/>
  <c r="AD201" i="9"/>
  <c r="AE201" i="9"/>
  <c r="AF201" i="9"/>
  <c r="AG201" i="9"/>
  <c r="AH201" i="9"/>
  <c r="AI201" i="9"/>
  <c r="AR201" i="9" s="1"/>
  <c r="AJ201" i="9"/>
  <c r="AS201" i="9" s="1"/>
  <c r="AK201" i="9"/>
  <c r="AL201" i="9"/>
  <c r="AM201" i="9"/>
  <c r="V202" i="9"/>
  <c r="W202" i="9"/>
  <c r="X202" i="9"/>
  <c r="Y202" i="9"/>
  <c r="Z202" i="9"/>
  <c r="AA202" i="9"/>
  <c r="AB202" i="9"/>
  <c r="AC202" i="9"/>
  <c r="AD202" i="9"/>
  <c r="AE202" i="9"/>
  <c r="AF202" i="9"/>
  <c r="AG202" i="9"/>
  <c r="AH202" i="9"/>
  <c r="AI202" i="9"/>
  <c r="AR202" i="9" s="1"/>
  <c r="AJ202" i="9"/>
  <c r="AS202" i="9" s="1"/>
  <c r="AK202" i="9"/>
  <c r="AL202" i="9"/>
  <c r="AM202" i="9"/>
  <c r="V203" i="9"/>
  <c r="W203" i="9"/>
  <c r="X203" i="9"/>
  <c r="Y203" i="9"/>
  <c r="Z203" i="9"/>
  <c r="AA203" i="9"/>
  <c r="AB203" i="9"/>
  <c r="AC203" i="9"/>
  <c r="AD203" i="9"/>
  <c r="AE203" i="9"/>
  <c r="AF203" i="9"/>
  <c r="AG203" i="9"/>
  <c r="AH203" i="9"/>
  <c r="AI203" i="9"/>
  <c r="AR203" i="9" s="1"/>
  <c r="AJ203" i="9"/>
  <c r="AS203" i="9" s="1"/>
  <c r="AK203" i="9"/>
  <c r="AL203" i="9"/>
  <c r="AM203" i="9"/>
  <c r="V204" i="9"/>
  <c r="W204" i="9"/>
  <c r="X204" i="9"/>
  <c r="Y204" i="9"/>
  <c r="Z204" i="9"/>
  <c r="AA204" i="9"/>
  <c r="AB204" i="9"/>
  <c r="AC204" i="9"/>
  <c r="AD204" i="9"/>
  <c r="AE204" i="9"/>
  <c r="AF204" i="9"/>
  <c r="AG204" i="9"/>
  <c r="AH204" i="9"/>
  <c r="AI204" i="9"/>
  <c r="AR204" i="9" s="1"/>
  <c r="AJ204" i="9"/>
  <c r="AS204" i="9" s="1"/>
  <c r="AK204" i="9"/>
  <c r="AL204" i="9"/>
  <c r="AM204" i="9"/>
  <c r="V205" i="9"/>
  <c r="W205" i="9"/>
  <c r="X205" i="9"/>
  <c r="Y205" i="9"/>
  <c r="Z205" i="9"/>
  <c r="AA205" i="9"/>
  <c r="AB205" i="9"/>
  <c r="AC205" i="9"/>
  <c r="AD205" i="9"/>
  <c r="AE205" i="9"/>
  <c r="AF205" i="9"/>
  <c r="AG205" i="9"/>
  <c r="AH205" i="9"/>
  <c r="AI205" i="9"/>
  <c r="AR205" i="9" s="1"/>
  <c r="AJ205" i="9"/>
  <c r="AS205" i="9" s="1"/>
  <c r="AK205" i="9"/>
  <c r="AL205" i="9"/>
  <c r="AM205" i="9"/>
  <c r="V206" i="9"/>
  <c r="W206" i="9"/>
  <c r="X206" i="9"/>
  <c r="Y206" i="9"/>
  <c r="Z206" i="9"/>
  <c r="AA206" i="9"/>
  <c r="AB206" i="9"/>
  <c r="AC206" i="9"/>
  <c r="AD206" i="9"/>
  <c r="AE206" i="9"/>
  <c r="AF206" i="9"/>
  <c r="AG206" i="9"/>
  <c r="AH206" i="9"/>
  <c r="AI206" i="9"/>
  <c r="AR206" i="9" s="1"/>
  <c r="AJ206" i="9"/>
  <c r="AS206" i="9" s="1"/>
  <c r="AK206" i="9"/>
  <c r="AL206" i="9"/>
  <c r="AM206" i="9"/>
  <c r="V207" i="9"/>
  <c r="W207" i="9"/>
  <c r="X207" i="9"/>
  <c r="Y207" i="9"/>
  <c r="Z207" i="9"/>
  <c r="AA207" i="9"/>
  <c r="AB207" i="9"/>
  <c r="AC207" i="9"/>
  <c r="AD207" i="9"/>
  <c r="AE207" i="9"/>
  <c r="AF207" i="9"/>
  <c r="AG207" i="9"/>
  <c r="AH207" i="9"/>
  <c r="AI207" i="9"/>
  <c r="AR207" i="9" s="1"/>
  <c r="AJ207" i="9"/>
  <c r="AS207" i="9" s="1"/>
  <c r="AK207" i="9"/>
  <c r="AL207" i="9"/>
  <c r="AM207" i="9"/>
  <c r="V208" i="9"/>
  <c r="W208" i="9"/>
  <c r="X208" i="9"/>
  <c r="Y208" i="9"/>
  <c r="Z208" i="9"/>
  <c r="AA208" i="9"/>
  <c r="AB208" i="9"/>
  <c r="AC208" i="9"/>
  <c r="AD208" i="9"/>
  <c r="AE208" i="9"/>
  <c r="AF208" i="9"/>
  <c r="AG208" i="9"/>
  <c r="AH208" i="9"/>
  <c r="AI208" i="9"/>
  <c r="AR208" i="9" s="1"/>
  <c r="AJ208" i="9"/>
  <c r="AS208" i="9" s="1"/>
  <c r="AK208" i="9"/>
  <c r="AL208" i="9"/>
  <c r="AM208" i="9"/>
  <c r="V209" i="9"/>
  <c r="W209" i="9"/>
  <c r="X209" i="9"/>
  <c r="Y209" i="9"/>
  <c r="Z209" i="9"/>
  <c r="AA209" i="9"/>
  <c r="AB209" i="9"/>
  <c r="AC209" i="9"/>
  <c r="AD209" i="9"/>
  <c r="AE209" i="9"/>
  <c r="AF209" i="9"/>
  <c r="AG209" i="9"/>
  <c r="AH209" i="9"/>
  <c r="AI209" i="9"/>
  <c r="AR209" i="9" s="1"/>
  <c r="AJ209" i="9"/>
  <c r="AS209" i="9" s="1"/>
  <c r="AK209" i="9"/>
  <c r="AL209" i="9"/>
  <c r="AM209" i="9"/>
  <c r="V210" i="9"/>
  <c r="W210" i="9"/>
  <c r="X210" i="9"/>
  <c r="Y210" i="9"/>
  <c r="Z210" i="9"/>
  <c r="AA210" i="9"/>
  <c r="AB210" i="9"/>
  <c r="AC210" i="9"/>
  <c r="AD210" i="9"/>
  <c r="AE210" i="9"/>
  <c r="AF210" i="9"/>
  <c r="AG210" i="9"/>
  <c r="AH210" i="9"/>
  <c r="AI210" i="9"/>
  <c r="AR210" i="9" s="1"/>
  <c r="AJ210" i="9"/>
  <c r="AS210" i="9" s="1"/>
  <c r="AK210" i="9"/>
  <c r="AL210" i="9"/>
  <c r="AM210" i="9"/>
  <c r="V211" i="9"/>
  <c r="W211" i="9"/>
  <c r="X211" i="9"/>
  <c r="Y211" i="9"/>
  <c r="Z211" i="9"/>
  <c r="AA211" i="9"/>
  <c r="AB211" i="9"/>
  <c r="AC211" i="9"/>
  <c r="AD211" i="9"/>
  <c r="AE211" i="9"/>
  <c r="AF211" i="9"/>
  <c r="AG211" i="9"/>
  <c r="AH211" i="9"/>
  <c r="AI211" i="9"/>
  <c r="AR211" i="9" s="1"/>
  <c r="AJ211" i="9"/>
  <c r="AS211" i="9" s="1"/>
  <c r="AK211" i="9"/>
  <c r="AL211" i="9"/>
  <c r="AM211" i="9"/>
  <c r="V212" i="9"/>
  <c r="W212" i="9"/>
  <c r="X212" i="9"/>
  <c r="Y212" i="9"/>
  <c r="Z212" i="9"/>
  <c r="AA212" i="9"/>
  <c r="AB212" i="9"/>
  <c r="AC212" i="9"/>
  <c r="AD212" i="9"/>
  <c r="AE212" i="9"/>
  <c r="AF212" i="9"/>
  <c r="AG212" i="9"/>
  <c r="AH212" i="9"/>
  <c r="AI212" i="9"/>
  <c r="AR212" i="9" s="1"/>
  <c r="AJ212" i="9"/>
  <c r="AS212" i="9" s="1"/>
  <c r="AK212" i="9"/>
  <c r="AL212" i="9"/>
  <c r="AM212" i="9"/>
  <c r="V213" i="9"/>
  <c r="W213" i="9"/>
  <c r="X213" i="9"/>
  <c r="Y213" i="9"/>
  <c r="Z213" i="9"/>
  <c r="AA213" i="9"/>
  <c r="AB213" i="9"/>
  <c r="AC213" i="9"/>
  <c r="AD213" i="9"/>
  <c r="AE213" i="9"/>
  <c r="AF213" i="9"/>
  <c r="AG213" i="9"/>
  <c r="AH213" i="9"/>
  <c r="AI213" i="9"/>
  <c r="AR213" i="9" s="1"/>
  <c r="AJ213" i="9"/>
  <c r="AS213" i="9" s="1"/>
  <c r="AK213" i="9"/>
  <c r="AL213" i="9"/>
  <c r="AM213" i="9"/>
  <c r="V214" i="9"/>
  <c r="W214" i="9"/>
  <c r="X214" i="9"/>
  <c r="Y214" i="9"/>
  <c r="Z214" i="9"/>
  <c r="AA214" i="9"/>
  <c r="AB214" i="9"/>
  <c r="AC214" i="9"/>
  <c r="AD214" i="9"/>
  <c r="AE214" i="9"/>
  <c r="AF214" i="9"/>
  <c r="AG214" i="9"/>
  <c r="AH214" i="9"/>
  <c r="AI214" i="9"/>
  <c r="AR214" i="9" s="1"/>
  <c r="AJ214" i="9"/>
  <c r="AS214" i="9" s="1"/>
  <c r="AK214" i="9"/>
  <c r="AL214" i="9"/>
  <c r="AM214" i="9"/>
  <c r="V215" i="9"/>
  <c r="W215" i="9"/>
  <c r="X215" i="9"/>
  <c r="Y215" i="9"/>
  <c r="Z215" i="9"/>
  <c r="AA215" i="9"/>
  <c r="AB215" i="9"/>
  <c r="AC215" i="9"/>
  <c r="AD215" i="9"/>
  <c r="AE215" i="9"/>
  <c r="AF215" i="9"/>
  <c r="AG215" i="9"/>
  <c r="AH215" i="9"/>
  <c r="AI215" i="9"/>
  <c r="AR215" i="9" s="1"/>
  <c r="AJ215" i="9"/>
  <c r="AS215" i="9" s="1"/>
  <c r="AK215" i="9"/>
  <c r="AL215" i="9"/>
  <c r="AM215" i="9"/>
  <c r="V216" i="9"/>
  <c r="W216" i="9"/>
  <c r="X216" i="9"/>
  <c r="Y216" i="9"/>
  <c r="Z216" i="9"/>
  <c r="AA216" i="9"/>
  <c r="AB216" i="9"/>
  <c r="AC216" i="9"/>
  <c r="AD216" i="9"/>
  <c r="AE216" i="9"/>
  <c r="AF216" i="9"/>
  <c r="AG216" i="9"/>
  <c r="AH216" i="9"/>
  <c r="AI216" i="9"/>
  <c r="AR216" i="9" s="1"/>
  <c r="AJ216" i="9"/>
  <c r="AS216" i="9" s="1"/>
  <c r="AK216" i="9"/>
  <c r="AL216" i="9"/>
  <c r="AM216" i="9"/>
  <c r="V217" i="9"/>
  <c r="W217" i="9"/>
  <c r="X217" i="9"/>
  <c r="Y217" i="9"/>
  <c r="Z217" i="9"/>
  <c r="AA217" i="9"/>
  <c r="AB217" i="9"/>
  <c r="AC217" i="9"/>
  <c r="AD217" i="9"/>
  <c r="AE217" i="9"/>
  <c r="AF217" i="9"/>
  <c r="AG217" i="9"/>
  <c r="AH217" i="9"/>
  <c r="AI217" i="9"/>
  <c r="AR217" i="9" s="1"/>
  <c r="AJ217" i="9"/>
  <c r="AS217" i="9" s="1"/>
  <c r="AK217" i="9"/>
  <c r="AL217" i="9"/>
  <c r="AM217" i="9"/>
  <c r="V218" i="9"/>
  <c r="W218" i="9"/>
  <c r="X218" i="9"/>
  <c r="Y218" i="9"/>
  <c r="Z218" i="9"/>
  <c r="AA218" i="9"/>
  <c r="AB218" i="9"/>
  <c r="AC218" i="9"/>
  <c r="AD218" i="9"/>
  <c r="AE218" i="9"/>
  <c r="AF218" i="9"/>
  <c r="AG218" i="9"/>
  <c r="AH218" i="9"/>
  <c r="AI218" i="9"/>
  <c r="AR218" i="9" s="1"/>
  <c r="AJ218" i="9"/>
  <c r="AS218" i="9" s="1"/>
  <c r="AK218" i="9"/>
  <c r="AL218" i="9"/>
  <c r="AM218" i="9"/>
  <c r="V219" i="9"/>
  <c r="W219" i="9"/>
  <c r="X219" i="9"/>
  <c r="Y219" i="9"/>
  <c r="AA219" i="9"/>
  <c r="AB219" i="9"/>
  <c r="AC219" i="9"/>
  <c r="AD219" i="9"/>
  <c r="AE219" i="9"/>
  <c r="AF219" i="9"/>
  <c r="AG219" i="9"/>
  <c r="AH219" i="9"/>
  <c r="AI219" i="9"/>
  <c r="AR219" i="9" s="1"/>
  <c r="AJ219" i="9"/>
  <c r="AS219" i="9" s="1"/>
  <c r="AK219" i="9"/>
  <c r="AM219" i="9"/>
  <c r="V220" i="9"/>
  <c r="W220" i="9"/>
  <c r="X220" i="9"/>
  <c r="Y220" i="9"/>
  <c r="Z220" i="9"/>
  <c r="AA220" i="9"/>
  <c r="AB220" i="9"/>
  <c r="AC220" i="9"/>
  <c r="AE220" i="9"/>
  <c r="AF220" i="9"/>
  <c r="AG220" i="9"/>
  <c r="AH220" i="9"/>
  <c r="AI220" i="9"/>
  <c r="AR220" i="9" s="1"/>
  <c r="AJ220" i="9"/>
  <c r="AS220" i="9" s="1"/>
  <c r="AK220" i="9"/>
  <c r="AL220" i="9"/>
  <c r="V221" i="9"/>
  <c r="W221" i="9"/>
  <c r="X221" i="9"/>
  <c r="Y221" i="9"/>
  <c r="Z221" i="9"/>
  <c r="AA221" i="9"/>
  <c r="AB221" i="9"/>
  <c r="AC221" i="9"/>
  <c r="AD221" i="9"/>
  <c r="AE221" i="9"/>
  <c r="AF221" i="9"/>
  <c r="AG221" i="9"/>
  <c r="AH221" i="9"/>
  <c r="AI221" i="9"/>
  <c r="AR221" i="9" s="1"/>
  <c r="AJ221" i="9"/>
  <c r="AS221" i="9" s="1"/>
  <c r="AK221" i="9"/>
  <c r="AL221" i="9"/>
  <c r="AM221" i="9"/>
  <c r="V222" i="9"/>
  <c r="W222" i="9"/>
  <c r="X222" i="9"/>
  <c r="Y222" i="9"/>
  <c r="Z222" i="9"/>
  <c r="AA222" i="9"/>
  <c r="AB222" i="9"/>
  <c r="AC222" i="9"/>
  <c r="AD222" i="9"/>
  <c r="AE222" i="9"/>
  <c r="AF222" i="9"/>
  <c r="AG222" i="9"/>
  <c r="AH222" i="9"/>
  <c r="AI222" i="9"/>
  <c r="AR222" i="9" s="1"/>
  <c r="AJ222" i="9"/>
  <c r="AS222" i="9" s="1"/>
  <c r="AK222" i="9"/>
  <c r="AL222" i="9"/>
  <c r="AM222" i="9"/>
  <c r="V223" i="9"/>
  <c r="W223" i="9"/>
  <c r="X223" i="9"/>
  <c r="Y223" i="9"/>
  <c r="Z223" i="9"/>
  <c r="AA223" i="9"/>
  <c r="AB223" i="9"/>
  <c r="AC223" i="9"/>
  <c r="AD223" i="9"/>
  <c r="AE223" i="9"/>
  <c r="AF223" i="9"/>
  <c r="AG223" i="9"/>
  <c r="AH223" i="9"/>
  <c r="AI223" i="9"/>
  <c r="AR223" i="9" s="1"/>
  <c r="AJ223" i="9"/>
  <c r="AS223" i="9" s="1"/>
  <c r="AK223" i="9"/>
  <c r="AL223" i="9"/>
  <c r="AM223" i="9"/>
  <c r="V224" i="9"/>
  <c r="W224" i="9"/>
  <c r="X224" i="9"/>
  <c r="Y224" i="9"/>
  <c r="Z224" i="9"/>
  <c r="AA224" i="9"/>
  <c r="AB224" i="9"/>
  <c r="AC224" i="9"/>
  <c r="AD224" i="9"/>
  <c r="AE224" i="9"/>
  <c r="AF224" i="9"/>
  <c r="AG224" i="9"/>
  <c r="AH224" i="9"/>
  <c r="AI224" i="9"/>
  <c r="AR224" i="9" s="1"/>
  <c r="AJ224" i="9"/>
  <c r="AS224" i="9" s="1"/>
  <c r="AK224" i="9"/>
  <c r="AL224" i="9"/>
  <c r="AM224" i="9"/>
  <c r="AM125" i="9"/>
  <c r="AK125" i="9"/>
  <c r="AJ125" i="9"/>
  <c r="AS125" i="9" s="1"/>
  <c r="AI125" i="9"/>
  <c r="AH125" i="9"/>
  <c r="AG125" i="9"/>
  <c r="AF125" i="9"/>
  <c r="AE125" i="9"/>
  <c r="AD125" i="9"/>
  <c r="AC125" i="9"/>
  <c r="AB125" i="9"/>
  <c r="AA125" i="9"/>
  <c r="Y125" i="9"/>
  <c r="X125" i="9"/>
  <c r="W125" i="9"/>
  <c r="V125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R23" i="9" s="1"/>
  <c r="AJ23" i="9"/>
  <c r="AS23" i="9" s="1"/>
  <c r="AL23" i="9"/>
  <c r="AM23" i="9"/>
  <c r="W24" i="9"/>
  <c r="X24" i="9"/>
  <c r="Y24" i="9"/>
  <c r="Z24" i="9"/>
  <c r="AA24" i="9"/>
  <c r="AB24" i="9"/>
  <c r="AC24" i="9"/>
  <c r="AD24" i="9"/>
  <c r="AE24" i="9"/>
  <c r="AF24" i="9"/>
  <c r="AG24" i="9"/>
  <c r="AH24" i="9"/>
  <c r="AQ24" i="9" s="1"/>
  <c r="AI24" i="9"/>
  <c r="AR24" i="9" s="1"/>
  <c r="AJ24" i="9"/>
  <c r="AS24" i="9" s="1"/>
  <c r="AL24" i="9"/>
  <c r="AM24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R25" i="9" s="1"/>
  <c r="AJ25" i="9"/>
  <c r="AS25" i="9" s="1"/>
  <c r="AK25" i="9"/>
  <c r="AL25" i="9"/>
  <c r="AM25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R26" i="9" s="1"/>
  <c r="AJ26" i="9"/>
  <c r="AS26" i="9" s="1"/>
  <c r="AK26" i="9"/>
  <c r="AL26" i="9"/>
  <c r="AM26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R27" i="9" s="1"/>
  <c r="AJ27" i="9"/>
  <c r="AS27" i="9" s="1"/>
  <c r="AK27" i="9"/>
  <c r="AL27" i="9"/>
  <c r="AM27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R28" i="9" s="1"/>
  <c r="AJ28" i="9"/>
  <c r="AS28" i="9" s="1"/>
  <c r="AK28" i="9"/>
  <c r="AL28" i="9"/>
  <c r="AM28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R29" i="9" s="1"/>
  <c r="AJ29" i="9"/>
  <c r="AS29" i="9" s="1"/>
  <c r="AK29" i="9"/>
  <c r="AL29" i="9"/>
  <c r="AM29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R30" i="9" s="1"/>
  <c r="AJ30" i="9"/>
  <c r="AS30" i="9" s="1"/>
  <c r="AK30" i="9"/>
  <c r="AL30" i="9"/>
  <c r="AM30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R31" i="9" s="1"/>
  <c r="AJ31" i="9"/>
  <c r="AS31" i="9" s="1"/>
  <c r="AK31" i="9"/>
  <c r="AL31" i="9"/>
  <c r="AM31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R32" i="9" s="1"/>
  <c r="AJ32" i="9"/>
  <c r="AS32" i="9" s="1"/>
  <c r="AK32" i="9"/>
  <c r="AL32" i="9"/>
  <c r="AM32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R33" i="9" s="1"/>
  <c r="AJ33" i="9"/>
  <c r="AS33" i="9" s="1"/>
  <c r="AK33" i="9"/>
  <c r="AL33" i="9"/>
  <c r="AM33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R34" i="9" s="1"/>
  <c r="AJ34" i="9"/>
  <c r="AS34" i="9" s="1"/>
  <c r="AK34" i="9"/>
  <c r="AL34" i="9"/>
  <c r="AM34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R35" i="9" s="1"/>
  <c r="AJ35" i="9"/>
  <c r="AS35" i="9" s="1"/>
  <c r="AK35" i="9"/>
  <c r="AL35" i="9"/>
  <c r="AM35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R36" i="9" s="1"/>
  <c r="AJ36" i="9"/>
  <c r="AS36" i="9" s="1"/>
  <c r="AK36" i="9"/>
  <c r="AL36" i="9"/>
  <c r="AM36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R37" i="9" s="1"/>
  <c r="AJ37" i="9"/>
  <c r="AS37" i="9" s="1"/>
  <c r="AK37" i="9"/>
  <c r="AL37" i="9"/>
  <c r="AM37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R38" i="9" s="1"/>
  <c r="AJ38" i="9"/>
  <c r="AS38" i="9" s="1"/>
  <c r="AK38" i="9"/>
  <c r="AL38" i="9"/>
  <c r="AM38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R39" i="9" s="1"/>
  <c r="AJ39" i="9"/>
  <c r="AS39" i="9" s="1"/>
  <c r="AK39" i="9"/>
  <c r="AL39" i="9"/>
  <c r="AM39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R40" i="9" s="1"/>
  <c r="AJ40" i="9"/>
  <c r="AS40" i="9" s="1"/>
  <c r="AK40" i="9"/>
  <c r="AL40" i="9"/>
  <c r="AM40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R41" i="9" s="1"/>
  <c r="AJ41" i="9"/>
  <c r="AS41" i="9" s="1"/>
  <c r="AK41" i="9"/>
  <c r="AL41" i="9"/>
  <c r="AM41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R42" i="9" s="1"/>
  <c r="AJ42" i="9"/>
  <c r="AS42" i="9" s="1"/>
  <c r="AK42" i="9"/>
  <c r="AL42" i="9"/>
  <c r="AM42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R43" i="9" s="1"/>
  <c r="AJ43" i="9"/>
  <c r="AS43" i="9" s="1"/>
  <c r="AK43" i="9"/>
  <c r="AL43" i="9"/>
  <c r="AM43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R44" i="9" s="1"/>
  <c r="AJ44" i="9"/>
  <c r="AS44" i="9" s="1"/>
  <c r="AK44" i="9"/>
  <c r="AL44" i="9"/>
  <c r="AM44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R45" i="9" s="1"/>
  <c r="AJ45" i="9"/>
  <c r="AS45" i="9" s="1"/>
  <c r="AK45" i="9"/>
  <c r="AL45" i="9"/>
  <c r="AM45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R46" i="9" s="1"/>
  <c r="AJ46" i="9"/>
  <c r="AS46" i="9" s="1"/>
  <c r="AK46" i="9"/>
  <c r="AL46" i="9"/>
  <c r="AM46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R47" i="9" s="1"/>
  <c r="AJ47" i="9"/>
  <c r="AS47" i="9" s="1"/>
  <c r="AK47" i="9"/>
  <c r="AL47" i="9"/>
  <c r="AM47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R48" i="9" s="1"/>
  <c r="AJ48" i="9"/>
  <c r="AS48" i="9" s="1"/>
  <c r="AK48" i="9"/>
  <c r="AL48" i="9"/>
  <c r="AM48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R49" i="9" s="1"/>
  <c r="AJ49" i="9"/>
  <c r="AS49" i="9" s="1"/>
  <c r="AK49" i="9"/>
  <c r="AL49" i="9"/>
  <c r="AM49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R50" i="9" s="1"/>
  <c r="AJ50" i="9"/>
  <c r="AS50" i="9" s="1"/>
  <c r="AK50" i="9"/>
  <c r="AL50" i="9"/>
  <c r="AM50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R51" i="9" s="1"/>
  <c r="AJ51" i="9"/>
  <c r="AS51" i="9" s="1"/>
  <c r="AK51" i="9"/>
  <c r="AL51" i="9"/>
  <c r="AM51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R52" i="9" s="1"/>
  <c r="AJ52" i="9"/>
  <c r="AS52" i="9" s="1"/>
  <c r="AK52" i="9"/>
  <c r="AL52" i="9"/>
  <c r="AM52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R53" i="9" s="1"/>
  <c r="AJ53" i="9"/>
  <c r="AS53" i="9" s="1"/>
  <c r="AK53" i="9"/>
  <c r="AL53" i="9"/>
  <c r="AM53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R54" i="9" s="1"/>
  <c r="AJ54" i="9"/>
  <c r="AS54" i="9" s="1"/>
  <c r="AK54" i="9"/>
  <c r="AL54" i="9"/>
  <c r="AM54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R55" i="9" s="1"/>
  <c r="AJ55" i="9"/>
  <c r="AS55" i="9" s="1"/>
  <c r="AK55" i="9"/>
  <c r="AL55" i="9"/>
  <c r="AM55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R56" i="9" s="1"/>
  <c r="AJ56" i="9"/>
  <c r="AS56" i="9" s="1"/>
  <c r="AK56" i="9"/>
  <c r="AL56" i="9"/>
  <c r="AM56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R57" i="9" s="1"/>
  <c r="AJ57" i="9"/>
  <c r="AS57" i="9" s="1"/>
  <c r="AK57" i="9"/>
  <c r="AL57" i="9"/>
  <c r="AM57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R58" i="9" s="1"/>
  <c r="AJ58" i="9"/>
  <c r="AS58" i="9" s="1"/>
  <c r="AK58" i="9"/>
  <c r="AL58" i="9"/>
  <c r="AM58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R59" i="9" s="1"/>
  <c r="AJ59" i="9"/>
  <c r="AS59" i="9" s="1"/>
  <c r="AK59" i="9"/>
  <c r="AL59" i="9"/>
  <c r="AM59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R60" i="9" s="1"/>
  <c r="AJ60" i="9"/>
  <c r="AS60" i="9" s="1"/>
  <c r="AK60" i="9"/>
  <c r="AL60" i="9"/>
  <c r="AM60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R61" i="9" s="1"/>
  <c r="AJ61" i="9"/>
  <c r="AS61" i="9" s="1"/>
  <c r="AK61" i="9"/>
  <c r="AL61" i="9"/>
  <c r="AM61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R62" i="9" s="1"/>
  <c r="AJ62" i="9"/>
  <c r="AS62" i="9" s="1"/>
  <c r="AK62" i="9"/>
  <c r="AL62" i="9"/>
  <c r="AM62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R63" i="9" s="1"/>
  <c r="AJ63" i="9"/>
  <c r="AS63" i="9" s="1"/>
  <c r="AK63" i="9"/>
  <c r="AL63" i="9"/>
  <c r="AM63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R64" i="9" s="1"/>
  <c r="AJ64" i="9"/>
  <c r="AS64" i="9" s="1"/>
  <c r="AK64" i="9"/>
  <c r="AL64" i="9"/>
  <c r="AM64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R65" i="9" s="1"/>
  <c r="AJ65" i="9"/>
  <c r="AS65" i="9" s="1"/>
  <c r="AK65" i="9"/>
  <c r="AL65" i="9"/>
  <c r="AM65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R66" i="9" s="1"/>
  <c r="AJ66" i="9"/>
  <c r="AS66" i="9" s="1"/>
  <c r="AK66" i="9"/>
  <c r="AL66" i="9"/>
  <c r="AM66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R67" i="9" s="1"/>
  <c r="AJ67" i="9"/>
  <c r="AS67" i="9" s="1"/>
  <c r="AK67" i="9"/>
  <c r="AL67" i="9"/>
  <c r="AM67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R68" i="9" s="1"/>
  <c r="AJ68" i="9"/>
  <c r="AS68" i="9" s="1"/>
  <c r="AK68" i="9"/>
  <c r="AL68" i="9"/>
  <c r="AM68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R69" i="9" s="1"/>
  <c r="AJ69" i="9"/>
  <c r="AS69" i="9" s="1"/>
  <c r="AK69" i="9"/>
  <c r="AL69" i="9"/>
  <c r="AM69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R70" i="9" s="1"/>
  <c r="AJ70" i="9"/>
  <c r="AS70" i="9" s="1"/>
  <c r="AK70" i="9"/>
  <c r="AL70" i="9"/>
  <c r="AM70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R71" i="9" s="1"/>
  <c r="AJ71" i="9"/>
  <c r="AS71" i="9" s="1"/>
  <c r="AK71" i="9"/>
  <c r="AL71" i="9"/>
  <c r="AM71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R72" i="9" s="1"/>
  <c r="AJ72" i="9"/>
  <c r="AS72" i="9" s="1"/>
  <c r="AK72" i="9"/>
  <c r="AL72" i="9"/>
  <c r="AM72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R73" i="9" s="1"/>
  <c r="AJ73" i="9"/>
  <c r="AS73" i="9" s="1"/>
  <c r="AK73" i="9"/>
  <c r="AL73" i="9"/>
  <c r="AM73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R74" i="9" s="1"/>
  <c r="AJ74" i="9"/>
  <c r="AS74" i="9" s="1"/>
  <c r="AK74" i="9"/>
  <c r="AL74" i="9"/>
  <c r="AM74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R75" i="9" s="1"/>
  <c r="AJ75" i="9"/>
  <c r="AS75" i="9" s="1"/>
  <c r="AK75" i="9"/>
  <c r="AL75" i="9"/>
  <c r="AM75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R76" i="9" s="1"/>
  <c r="AJ76" i="9"/>
  <c r="AS76" i="9" s="1"/>
  <c r="AK76" i="9"/>
  <c r="AL76" i="9"/>
  <c r="AM76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AI77" i="9"/>
  <c r="AR77" i="9" s="1"/>
  <c r="AJ77" i="9"/>
  <c r="AS77" i="9" s="1"/>
  <c r="AK77" i="9"/>
  <c r="AL77" i="9"/>
  <c r="AM77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R78" i="9" s="1"/>
  <c r="AJ78" i="9"/>
  <c r="AS78" i="9" s="1"/>
  <c r="AK78" i="9"/>
  <c r="AL78" i="9"/>
  <c r="AM78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AI79" i="9"/>
  <c r="AR79" i="9" s="1"/>
  <c r="AJ79" i="9"/>
  <c r="AS79" i="9" s="1"/>
  <c r="AK79" i="9"/>
  <c r="AL79" i="9"/>
  <c r="AM79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AI80" i="9"/>
  <c r="AR80" i="9" s="1"/>
  <c r="AJ80" i="9"/>
  <c r="AS80" i="9" s="1"/>
  <c r="AK80" i="9"/>
  <c r="AL80" i="9"/>
  <c r="AM80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AI81" i="9"/>
  <c r="AR81" i="9" s="1"/>
  <c r="AJ81" i="9"/>
  <c r="AS81" i="9" s="1"/>
  <c r="AK81" i="9"/>
  <c r="AL81" i="9"/>
  <c r="AM81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R82" i="9" s="1"/>
  <c r="AJ82" i="9"/>
  <c r="AS82" i="9" s="1"/>
  <c r="AK82" i="9"/>
  <c r="AL82" i="9"/>
  <c r="AM82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AI83" i="9"/>
  <c r="AR83" i="9" s="1"/>
  <c r="AJ83" i="9"/>
  <c r="AS83" i="9" s="1"/>
  <c r="AK83" i="9"/>
  <c r="AL83" i="9"/>
  <c r="AM83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AI84" i="9"/>
  <c r="AR84" i="9" s="1"/>
  <c r="AJ84" i="9"/>
  <c r="AS84" i="9" s="1"/>
  <c r="AK84" i="9"/>
  <c r="AL84" i="9"/>
  <c r="AM84" i="9"/>
  <c r="V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AI85" i="9"/>
  <c r="AR85" i="9" s="1"/>
  <c r="AJ85" i="9"/>
  <c r="AS85" i="9" s="1"/>
  <c r="AK85" i="9"/>
  <c r="AL85" i="9"/>
  <c r="AM85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AI86" i="9"/>
  <c r="AR86" i="9" s="1"/>
  <c r="AJ86" i="9"/>
  <c r="AS86" i="9" s="1"/>
  <c r="AK86" i="9"/>
  <c r="AL86" i="9"/>
  <c r="AM86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R87" i="9" s="1"/>
  <c r="AJ87" i="9"/>
  <c r="AS87" i="9" s="1"/>
  <c r="AK87" i="9"/>
  <c r="AL87" i="9"/>
  <c r="AM87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R88" i="9" s="1"/>
  <c r="AJ88" i="9"/>
  <c r="AS88" i="9" s="1"/>
  <c r="AK88" i="9"/>
  <c r="AL88" i="9"/>
  <c r="AM88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I89" i="9"/>
  <c r="AR89" i="9" s="1"/>
  <c r="AJ89" i="9"/>
  <c r="AS89" i="9" s="1"/>
  <c r="AK89" i="9"/>
  <c r="AL89" i="9"/>
  <c r="AM89" i="9"/>
  <c r="V90" i="9"/>
  <c r="W90" i="9"/>
  <c r="X90" i="9"/>
  <c r="Y90" i="9"/>
  <c r="Z90" i="9"/>
  <c r="AA90" i="9"/>
  <c r="AB90" i="9"/>
  <c r="AC90" i="9"/>
  <c r="AD90" i="9"/>
  <c r="AE90" i="9"/>
  <c r="AF90" i="9"/>
  <c r="AG90" i="9"/>
  <c r="AH90" i="9"/>
  <c r="AI90" i="9"/>
  <c r="AR90" i="9" s="1"/>
  <c r="AJ90" i="9"/>
  <c r="AS90" i="9" s="1"/>
  <c r="AK90" i="9"/>
  <c r="AL90" i="9"/>
  <c r="AM90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AI91" i="9"/>
  <c r="AR91" i="9" s="1"/>
  <c r="AJ91" i="9"/>
  <c r="AS91" i="9" s="1"/>
  <c r="AK91" i="9"/>
  <c r="AL91" i="9"/>
  <c r="AM91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R92" i="9" s="1"/>
  <c r="AJ92" i="9"/>
  <c r="AS92" i="9" s="1"/>
  <c r="AK92" i="9"/>
  <c r="AL92" i="9"/>
  <c r="AM92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R93" i="9" s="1"/>
  <c r="AJ93" i="9"/>
  <c r="AS93" i="9" s="1"/>
  <c r="AK93" i="9"/>
  <c r="AL93" i="9"/>
  <c r="AM93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AI94" i="9"/>
  <c r="AR94" i="9" s="1"/>
  <c r="AJ94" i="9"/>
  <c r="AS94" i="9" s="1"/>
  <c r="AK94" i="9"/>
  <c r="AL94" i="9"/>
  <c r="AM94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R95" i="9" s="1"/>
  <c r="AJ95" i="9"/>
  <c r="AS95" i="9" s="1"/>
  <c r="AK95" i="9"/>
  <c r="AL95" i="9"/>
  <c r="AM95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R96" i="9" s="1"/>
  <c r="AJ96" i="9"/>
  <c r="AS96" i="9" s="1"/>
  <c r="AK96" i="9"/>
  <c r="AL96" i="9"/>
  <c r="AM96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AI97" i="9"/>
  <c r="AR97" i="9" s="1"/>
  <c r="AJ97" i="9"/>
  <c r="AS97" i="9" s="1"/>
  <c r="AK97" i="9"/>
  <c r="AL97" i="9"/>
  <c r="AM97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AI98" i="9"/>
  <c r="AR98" i="9" s="1"/>
  <c r="AJ98" i="9"/>
  <c r="AS98" i="9" s="1"/>
  <c r="AK98" i="9"/>
  <c r="AL98" i="9"/>
  <c r="AM98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AI99" i="9"/>
  <c r="AR99" i="9" s="1"/>
  <c r="AJ99" i="9"/>
  <c r="AS99" i="9" s="1"/>
  <c r="AK99" i="9"/>
  <c r="AL99" i="9"/>
  <c r="AM99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R100" i="9" s="1"/>
  <c r="AJ100" i="9"/>
  <c r="AS100" i="9" s="1"/>
  <c r="AK100" i="9"/>
  <c r="AL100" i="9"/>
  <c r="AM100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R101" i="9" s="1"/>
  <c r="AJ101" i="9"/>
  <c r="AS101" i="9" s="1"/>
  <c r="AK101" i="9"/>
  <c r="AL101" i="9"/>
  <c r="AM101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AI102" i="9"/>
  <c r="AR102" i="9" s="1"/>
  <c r="AJ102" i="9"/>
  <c r="AS102" i="9" s="1"/>
  <c r="AK102" i="9"/>
  <c r="AL102" i="9"/>
  <c r="AM102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R103" i="9" s="1"/>
  <c r="AJ103" i="9"/>
  <c r="AS103" i="9" s="1"/>
  <c r="AK103" i="9"/>
  <c r="AL103" i="9"/>
  <c r="AM103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R104" i="9" s="1"/>
  <c r="AJ104" i="9"/>
  <c r="AS104" i="9" s="1"/>
  <c r="AK104" i="9"/>
  <c r="AL104" i="9"/>
  <c r="AM104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AH105" i="9"/>
  <c r="AI105" i="9"/>
  <c r="AR105" i="9" s="1"/>
  <c r="AJ105" i="9"/>
  <c r="AS105" i="9" s="1"/>
  <c r="AK105" i="9"/>
  <c r="AL105" i="9"/>
  <c r="AM105" i="9"/>
  <c r="V106" i="9"/>
  <c r="W106" i="9"/>
  <c r="X106" i="9"/>
  <c r="Y106" i="9"/>
  <c r="Z106" i="9"/>
  <c r="AA106" i="9"/>
  <c r="AB106" i="9"/>
  <c r="AC106" i="9"/>
  <c r="AD106" i="9"/>
  <c r="AE106" i="9"/>
  <c r="AF106" i="9"/>
  <c r="AG106" i="9"/>
  <c r="AH106" i="9"/>
  <c r="AI106" i="9"/>
  <c r="AR106" i="9" s="1"/>
  <c r="AJ106" i="9"/>
  <c r="AS106" i="9" s="1"/>
  <c r="AK106" i="9"/>
  <c r="AL106" i="9"/>
  <c r="AM106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AH107" i="9"/>
  <c r="AI107" i="9"/>
  <c r="AR107" i="9" s="1"/>
  <c r="AJ107" i="9"/>
  <c r="AS107" i="9" s="1"/>
  <c r="AK107" i="9"/>
  <c r="AL107" i="9"/>
  <c r="AM107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R108" i="9" s="1"/>
  <c r="AJ108" i="9"/>
  <c r="AS108" i="9" s="1"/>
  <c r="AK108" i="9"/>
  <c r="AL108" i="9"/>
  <c r="AM108" i="9"/>
  <c r="V109" i="9"/>
  <c r="W109" i="9"/>
  <c r="X109" i="9"/>
  <c r="Y109" i="9"/>
  <c r="Z109" i="9"/>
  <c r="AA109" i="9"/>
  <c r="AB109" i="9"/>
  <c r="AC109" i="9"/>
  <c r="AD109" i="9"/>
  <c r="AE109" i="9"/>
  <c r="AF109" i="9"/>
  <c r="AG109" i="9"/>
  <c r="AH109" i="9"/>
  <c r="AI109" i="9"/>
  <c r="AR109" i="9" s="1"/>
  <c r="AJ109" i="9"/>
  <c r="AS109" i="9" s="1"/>
  <c r="AK109" i="9"/>
  <c r="AL109" i="9"/>
  <c r="AM109" i="9"/>
  <c r="V110" i="9"/>
  <c r="W110" i="9"/>
  <c r="X110" i="9"/>
  <c r="Y110" i="9"/>
  <c r="Z110" i="9"/>
  <c r="AA110" i="9"/>
  <c r="AB110" i="9"/>
  <c r="AC110" i="9"/>
  <c r="AD110" i="9"/>
  <c r="AE110" i="9"/>
  <c r="AF110" i="9"/>
  <c r="AG110" i="9"/>
  <c r="AH110" i="9"/>
  <c r="AI110" i="9"/>
  <c r="AR110" i="9" s="1"/>
  <c r="AJ110" i="9"/>
  <c r="AS110" i="9" s="1"/>
  <c r="AK110" i="9"/>
  <c r="AL110" i="9"/>
  <c r="AM110" i="9"/>
  <c r="V111" i="9"/>
  <c r="W111" i="9"/>
  <c r="X111" i="9"/>
  <c r="Y111" i="9"/>
  <c r="Z111" i="9"/>
  <c r="AA111" i="9"/>
  <c r="AB111" i="9"/>
  <c r="AC111" i="9"/>
  <c r="AD111" i="9"/>
  <c r="AE111" i="9"/>
  <c r="AF111" i="9"/>
  <c r="AG111" i="9"/>
  <c r="AH111" i="9"/>
  <c r="AI111" i="9"/>
  <c r="AR111" i="9" s="1"/>
  <c r="AJ111" i="9"/>
  <c r="AS111" i="9" s="1"/>
  <c r="AK111" i="9"/>
  <c r="AL111" i="9"/>
  <c r="AM111" i="9"/>
  <c r="V112" i="9"/>
  <c r="W112" i="9"/>
  <c r="X112" i="9"/>
  <c r="Y112" i="9"/>
  <c r="Z112" i="9"/>
  <c r="AA112" i="9"/>
  <c r="AB112" i="9"/>
  <c r="AC112" i="9"/>
  <c r="AD112" i="9"/>
  <c r="AE112" i="9"/>
  <c r="AF112" i="9"/>
  <c r="AG112" i="9"/>
  <c r="AH112" i="9"/>
  <c r="AI112" i="9"/>
  <c r="AR112" i="9" s="1"/>
  <c r="AJ112" i="9"/>
  <c r="AS112" i="9" s="1"/>
  <c r="AK112" i="9"/>
  <c r="AL112" i="9"/>
  <c r="AM112" i="9"/>
  <c r="V113" i="9"/>
  <c r="W113" i="9"/>
  <c r="X113" i="9"/>
  <c r="Y113" i="9"/>
  <c r="Z113" i="9"/>
  <c r="AA113" i="9"/>
  <c r="AB113" i="9"/>
  <c r="AC113" i="9"/>
  <c r="AD113" i="9"/>
  <c r="AE113" i="9"/>
  <c r="AF113" i="9"/>
  <c r="AG113" i="9"/>
  <c r="AH113" i="9"/>
  <c r="AI113" i="9"/>
  <c r="AR113" i="9" s="1"/>
  <c r="AJ113" i="9"/>
  <c r="AS113" i="9" s="1"/>
  <c r="AK113" i="9"/>
  <c r="AL113" i="9"/>
  <c r="AM113" i="9"/>
  <c r="W114" i="9"/>
  <c r="X114" i="9"/>
  <c r="Y114" i="9"/>
  <c r="Z114" i="9"/>
  <c r="AA114" i="9"/>
  <c r="AB114" i="9"/>
  <c r="AC114" i="9"/>
  <c r="AD114" i="9"/>
  <c r="AE114" i="9"/>
  <c r="AF114" i="9"/>
  <c r="AG114" i="9"/>
  <c r="AH114" i="9"/>
  <c r="AQ114" i="9" s="1"/>
  <c r="AI114" i="9"/>
  <c r="AR114" i="9" s="1"/>
  <c r="AJ114" i="9"/>
  <c r="AS114" i="9" s="1"/>
  <c r="AL114" i="9"/>
  <c r="AM114" i="9"/>
  <c r="W115" i="9"/>
  <c r="X115" i="9"/>
  <c r="Y115" i="9"/>
  <c r="Z115" i="9"/>
  <c r="AA115" i="9"/>
  <c r="AB115" i="9"/>
  <c r="AC115" i="9"/>
  <c r="AD115" i="9"/>
  <c r="AE115" i="9"/>
  <c r="AF115" i="9"/>
  <c r="AG115" i="9"/>
  <c r="AH115" i="9"/>
  <c r="AQ115" i="9" s="1"/>
  <c r="AI115" i="9"/>
  <c r="AR115" i="9" s="1"/>
  <c r="AJ115" i="9"/>
  <c r="AS115" i="9" s="1"/>
  <c r="AL115" i="9"/>
  <c r="AM115" i="9"/>
  <c r="V116" i="9"/>
  <c r="W116" i="9"/>
  <c r="X116" i="9"/>
  <c r="Y116" i="9"/>
  <c r="Z116" i="9"/>
  <c r="AA116" i="9"/>
  <c r="AB116" i="9"/>
  <c r="AC116" i="9"/>
  <c r="AD116" i="9"/>
  <c r="AE116" i="9"/>
  <c r="AF116" i="9"/>
  <c r="AG116" i="9"/>
  <c r="AH116" i="9"/>
  <c r="AI116" i="9"/>
  <c r="AR116" i="9" s="1"/>
  <c r="AJ116" i="9"/>
  <c r="AS116" i="9" s="1"/>
  <c r="AK116" i="9"/>
  <c r="AL116" i="9"/>
  <c r="AM116" i="9"/>
  <c r="AG22" i="9"/>
  <c r="AF22" i="9"/>
  <c r="AD22" i="9"/>
  <c r="Z22" i="9"/>
  <c r="Y22" i="9"/>
  <c r="X22" i="9"/>
  <c r="I9" i="10"/>
  <c r="C9" i="10"/>
  <c r="B9" i="10"/>
  <c r="L3" i="3"/>
  <c r="F15" i="10"/>
  <c r="G13" i="10"/>
  <c r="G12" i="10"/>
  <c r="G11" i="10"/>
  <c r="B13" i="10"/>
  <c r="B12" i="10"/>
  <c r="B11" i="10"/>
  <c r="G8" i="10"/>
  <c r="G7" i="10"/>
  <c r="G6" i="10"/>
  <c r="G5" i="10"/>
  <c r="B8" i="10"/>
  <c r="B7" i="10"/>
  <c r="B6" i="10"/>
  <c r="A1" i="9"/>
  <c r="F16" i="3"/>
  <c r="F10" i="3"/>
  <c r="D10" i="3"/>
  <c r="B4" i="9"/>
  <c r="B3" i="9"/>
  <c r="E353" i="9"/>
  <c r="C353" i="9"/>
  <c r="B353" i="9"/>
  <c r="C342" i="9"/>
  <c r="G341" i="9"/>
  <c r="G340" i="9"/>
  <c r="S340" i="9" s="1"/>
  <c r="T340" i="9" s="1"/>
  <c r="G339" i="9"/>
  <c r="G338" i="9"/>
  <c r="S338" i="9" s="1"/>
  <c r="T338" i="9" s="1"/>
  <c r="G337" i="9"/>
  <c r="G336" i="9"/>
  <c r="S336" i="9" s="1"/>
  <c r="T336" i="9" s="1"/>
  <c r="G335" i="9"/>
  <c r="G334" i="9"/>
  <c r="S334" i="9" s="1"/>
  <c r="G333" i="9"/>
  <c r="G332" i="9"/>
  <c r="G331" i="9"/>
  <c r="S331" i="9" s="1"/>
  <c r="T331" i="9" s="1"/>
  <c r="G330" i="9"/>
  <c r="G329" i="9"/>
  <c r="S329" i="9" s="1"/>
  <c r="T329" i="9" s="1"/>
  <c r="G328" i="9"/>
  <c r="G327" i="9"/>
  <c r="S327" i="9" s="1"/>
  <c r="G326" i="9"/>
  <c r="S326" i="9" s="1"/>
  <c r="T326" i="9" s="1"/>
  <c r="G325" i="9"/>
  <c r="G324" i="9"/>
  <c r="S324" i="9" s="1"/>
  <c r="T324" i="9" s="1"/>
  <c r="G323" i="9"/>
  <c r="G322" i="9"/>
  <c r="G321" i="9"/>
  <c r="S321" i="9" s="1"/>
  <c r="G320" i="9"/>
  <c r="G319" i="9"/>
  <c r="S319" i="9" s="1"/>
  <c r="T319" i="9" s="1"/>
  <c r="G318" i="9"/>
  <c r="S318" i="9" s="1"/>
  <c r="T318" i="9" s="1"/>
  <c r="G317" i="9"/>
  <c r="G316" i="9"/>
  <c r="S316" i="9" s="1"/>
  <c r="T316" i="9" s="1"/>
  <c r="G315" i="9"/>
  <c r="G314" i="9"/>
  <c r="S314" i="9" s="1"/>
  <c r="G313" i="9"/>
  <c r="G312" i="9"/>
  <c r="S312" i="9" s="1"/>
  <c r="AL312" i="9" s="1"/>
  <c r="C309" i="9"/>
  <c r="O309" i="9" s="1"/>
  <c r="G308" i="9"/>
  <c r="S308" i="9" s="1"/>
  <c r="T308" i="9" s="1"/>
  <c r="G307" i="9"/>
  <c r="Z307" i="9" s="1"/>
  <c r="G306" i="9"/>
  <c r="G305" i="9"/>
  <c r="Z305" i="9" s="1"/>
  <c r="G304" i="9"/>
  <c r="G303" i="9"/>
  <c r="S303" i="9" s="1"/>
  <c r="T303" i="9" s="1"/>
  <c r="G302" i="9"/>
  <c r="G301" i="9"/>
  <c r="S301" i="9" s="1"/>
  <c r="T301" i="9" s="1"/>
  <c r="G300" i="9"/>
  <c r="G299" i="9"/>
  <c r="G298" i="9"/>
  <c r="S298" i="9" s="1"/>
  <c r="G297" i="9"/>
  <c r="G296" i="9"/>
  <c r="G295" i="9"/>
  <c r="S295" i="9" s="1"/>
  <c r="G294" i="9"/>
  <c r="S294" i="9" s="1"/>
  <c r="G293" i="9"/>
  <c r="G292" i="9"/>
  <c r="S292" i="9" s="1"/>
  <c r="T292" i="9" s="1"/>
  <c r="G291" i="9"/>
  <c r="G290" i="9"/>
  <c r="S290" i="9" s="1"/>
  <c r="T290" i="9" s="1"/>
  <c r="G289" i="9"/>
  <c r="S289" i="9" s="1"/>
  <c r="G288" i="9"/>
  <c r="S288" i="9" s="1"/>
  <c r="T288" i="9" s="1"/>
  <c r="G287" i="9"/>
  <c r="G286" i="9"/>
  <c r="G285" i="9"/>
  <c r="S285" i="9" s="1"/>
  <c r="T285" i="9" s="1"/>
  <c r="G284" i="9"/>
  <c r="S284" i="9" s="1"/>
  <c r="T284" i="9" s="1"/>
  <c r="G283" i="9"/>
  <c r="G282" i="9"/>
  <c r="S282" i="9" s="1"/>
  <c r="G281" i="9"/>
  <c r="G280" i="9"/>
  <c r="S280" i="9" s="1"/>
  <c r="G279" i="9"/>
  <c r="C276" i="9"/>
  <c r="G275" i="9"/>
  <c r="S275" i="9" s="1"/>
  <c r="T275" i="9" s="1"/>
  <c r="G274" i="9"/>
  <c r="G273" i="9"/>
  <c r="G272" i="9"/>
  <c r="G271" i="9"/>
  <c r="G270" i="9"/>
  <c r="G269" i="9"/>
  <c r="S269" i="9" s="1"/>
  <c r="G268" i="9"/>
  <c r="G267" i="9"/>
  <c r="S267" i="9" s="1"/>
  <c r="T267" i="9" s="1"/>
  <c r="G266" i="9"/>
  <c r="S266" i="9" s="1"/>
  <c r="G265" i="9"/>
  <c r="S265" i="9" s="1"/>
  <c r="G264" i="9"/>
  <c r="S264" i="9" s="1"/>
  <c r="G263" i="9"/>
  <c r="S263" i="9" s="1"/>
  <c r="G262" i="9"/>
  <c r="S262" i="9" s="1"/>
  <c r="T262" i="9" s="1"/>
  <c r="G261" i="9"/>
  <c r="S261" i="9" s="1"/>
  <c r="T261" i="9" s="1"/>
  <c r="G260" i="9"/>
  <c r="S260" i="9" s="1"/>
  <c r="G259" i="9"/>
  <c r="G258" i="9"/>
  <c r="S258" i="9" s="1"/>
  <c r="T258" i="9" s="1"/>
  <c r="G257" i="9"/>
  <c r="S257" i="9" s="1"/>
  <c r="T257" i="9" s="1"/>
  <c r="G256" i="9"/>
  <c r="S256" i="9" s="1"/>
  <c r="G255" i="9"/>
  <c r="G254" i="9"/>
  <c r="S254" i="9" s="1"/>
  <c r="G253" i="9"/>
  <c r="S253" i="9" s="1"/>
  <c r="G252" i="9"/>
  <c r="S252" i="9" s="1"/>
  <c r="T252" i="9" s="1"/>
  <c r="G251" i="9"/>
  <c r="Z251" i="9"/>
  <c r="C246" i="9"/>
  <c r="G245" i="9"/>
  <c r="S245" i="9" s="1"/>
  <c r="T245" i="9" s="1"/>
  <c r="G244" i="9"/>
  <c r="S244" i="9" s="1"/>
  <c r="T244" i="9" s="1"/>
  <c r="G243" i="9"/>
  <c r="Z243" i="9" s="1"/>
  <c r="G242" i="9"/>
  <c r="G241" i="9"/>
  <c r="S241" i="9" s="1"/>
  <c r="T241" i="9" s="1"/>
  <c r="G240" i="9"/>
  <c r="G239" i="9"/>
  <c r="G238" i="9"/>
  <c r="S238" i="9" s="1"/>
  <c r="T238" i="9" s="1"/>
  <c r="G237" i="9"/>
  <c r="S237" i="9" s="1"/>
  <c r="T237" i="9" s="1"/>
  <c r="G236" i="9"/>
  <c r="G235" i="9"/>
  <c r="S235" i="9" s="1"/>
  <c r="T235" i="9" s="1"/>
  <c r="G234" i="9"/>
  <c r="AD234" i="9" s="1"/>
  <c r="G233" i="9"/>
  <c r="S233" i="9" s="1"/>
  <c r="T233" i="9" s="1"/>
  <c r="G232" i="9"/>
  <c r="G231" i="9"/>
  <c r="C225" i="9"/>
  <c r="G224" i="9"/>
  <c r="G223" i="9"/>
  <c r="S223" i="9" s="1"/>
  <c r="T223" i="9" s="1"/>
  <c r="G222" i="9"/>
  <c r="G221" i="9"/>
  <c r="S221" i="9" s="1"/>
  <c r="T221" i="9" s="1"/>
  <c r="G220" i="9"/>
  <c r="AD220" i="9" s="1"/>
  <c r="G219" i="9"/>
  <c r="Z219" i="9" s="1"/>
  <c r="G218" i="9"/>
  <c r="G217" i="9"/>
  <c r="G216" i="9"/>
  <c r="G215" i="9"/>
  <c r="S215" i="9" s="1"/>
  <c r="T215" i="9" s="1"/>
  <c r="G214" i="9"/>
  <c r="S214" i="9" s="1"/>
  <c r="T214" i="9" s="1"/>
  <c r="G213" i="9"/>
  <c r="G212" i="9"/>
  <c r="G211" i="9"/>
  <c r="G210" i="9"/>
  <c r="G209" i="9"/>
  <c r="G208" i="9"/>
  <c r="S208" i="9" s="1"/>
  <c r="T208" i="9" s="1"/>
  <c r="G207" i="9"/>
  <c r="G206" i="9"/>
  <c r="G205" i="9"/>
  <c r="G204" i="9"/>
  <c r="G203" i="9"/>
  <c r="S203" i="9" s="1"/>
  <c r="T203" i="9" s="1"/>
  <c r="G202" i="9"/>
  <c r="S202" i="9" s="1"/>
  <c r="T202" i="9" s="1"/>
  <c r="G201" i="9"/>
  <c r="G200" i="9"/>
  <c r="G199" i="9"/>
  <c r="G198" i="9"/>
  <c r="S198" i="9" s="1"/>
  <c r="G197" i="9"/>
  <c r="G196" i="9"/>
  <c r="G195" i="9"/>
  <c r="G194" i="9"/>
  <c r="G193" i="9"/>
  <c r="S193" i="9" s="1"/>
  <c r="G192" i="9"/>
  <c r="G191" i="9"/>
  <c r="S191" i="9" s="1"/>
  <c r="T191" i="9" s="1"/>
  <c r="G190" i="9"/>
  <c r="G189" i="9"/>
  <c r="S189" i="9" s="1"/>
  <c r="T189" i="9" s="1"/>
  <c r="G188" i="9"/>
  <c r="S188" i="9" s="1"/>
  <c r="T188" i="9" s="1"/>
  <c r="G187" i="9"/>
  <c r="S187" i="9" s="1"/>
  <c r="T187" i="9" s="1"/>
  <c r="G186" i="9"/>
  <c r="G185" i="9"/>
  <c r="G184" i="9"/>
  <c r="S184" i="9" s="1"/>
  <c r="T184" i="9" s="1"/>
  <c r="G183" i="9"/>
  <c r="S183" i="9" s="1"/>
  <c r="T183" i="9" s="1"/>
  <c r="G182" i="9"/>
  <c r="G181" i="9"/>
  <c r="G180" i="9"/>
  <c r="G179" i="9"/>
  <c r="G178" i="9"/>
  <c r="G177" i="9"/>
  <c r="S177" i="9" s="1"/>
  <c r="T177" i="9" s="1"/>
  <c r="G176" i="9"/>
  <c r="G175" i="9"/>
  <c r="S175" i="9" s="1"/>
  <c r="T175" i="9" s="1"/>
  <c r="G174" i="9"/>
  <c r="G173" i="9"/>
  <c r="S173" i="9" s="1"/>
  <c r="G172" i="9"/>
  <c r="G171" i="9"/>
  <c r="S171" i="9" s="1"/>
  <c r="T171" i="9" s="1"/>
  <c r="G170" i="9"/>
  <c r="S170" i="9" s="1"/>
  <c r="T170" i="9" s="1"/>
  <c r="G169" i="9"/>
  <c r="G168" i="9"/>
  <c r="G167" i="9"/>
  <c r="S167" i="9" s="1"/>
  <c r="T167" i="9" s="1"/>
  <c r="G166" i="9"/>
  <c r="G165" i="9"/>
  <c r="S165" i="9" s="1"/>
  <c r="G164" i="9"/>
  <c r="S164" i="9" s="1"/>
  <c r="G163" i="9"/>
  <c r="S163" i="9" s="1"/>
  <c r="T163" i="9" s="1"/>
  <c r="G162" i="9"/>
  <c r="G161" i="9"/>
  <c r="S161" i="9" s="1"/>
  <c r="T161" i="9" s="1"/>
  <c r="G160" i="9"/>
  <c r="G159" i="9"/>
  <c r="S159" i="9" s="1"/>
  <c r="T159" i="9" s="1"/>
  <c r="G158" i="9"/>
  <c r="S158" i="9" s="1"/>
  <c r="T158" i="9" s="1"/>
  <c r="G157" i="9"/>
  <c r="G156" i="9"/>
  <c r="G155" i="9"/>
  <c r="G154" i="9"/>
  <c r="S154" i="9" s="1"/>
  <c r="T154" i="9" s="1"/>
  <c r="G153" i="9"/>
  <c r="S153" i="9" s="1"/>
  <c r="T153" i="9" s="1"/>
  <c r="G152" i="9"/>
  <c r="S152" i="9" s="1"/>
  <c r="T152" i="9" s="1"/>
  <c r="G151" i="9"/>
  <c r="S151" i="9" s="1"/>
  <c r="T151" i="9" s="1"/>
  <c r="G150" i="9"/>
  <c r="G149" i="9"/>
  <c r="S149" i="9" s="1"/>
  <c r="G148" i="9"/>
  <c r="G147" i="9"/>
  <c r="G146" i="9"/>
  <c r="S146" i="9" s="1"/>
  <c r="T146" i="9" s="1"/>
  <c r="G145" i="9"/>
  <c r="S145" i="9" s="1"/>
  <c r="G144" i="9"/>
  <c r="G143" i="9"/>
  <c r="S143" i="9" s="1"/>
  <c r="T143" i="9" s="1"/>
  <c r="G142" i="9"/>
  <c r="S142" i="9" s="1"/>
  <c r="T142" i="9" s="1"/>
  <c r="G141" i="9"/>
  <c r="S141" i="9" s="1"/>
  <c r="T141" i="9" s="1"/>
  <c r="G140" i="9"/>
  <c r="G139" i="9"/>
  <c r="S139" i="9" s="1"/>
  <c r="T139" i="9" s="1"/>
  <c r="G138" i="9"/>
  <c r="S138" i="9" s="1"/>
  <c r="T138" i="9" s="1"/>
  <c r="G137" i="9"/>
  <c r="G136" i="9"/>
  <c r="G135" i="9"/>
  <c r="S135" i="9" s="1"/>
  <c r="T135" i="9" s="1"/>
  <c r="G134" i="9"/>
  <c r="S134" i="9" s="1"/>
  <c r="T134" i="9" s="1"/>
  <c r="G133" i="9"/>
  <c r="G132" i="9"/>
  <c r="G131" i="9"/>
  <c r="G130" i="9"/>
  <c r="S130" i="9" s="1"/>
  <c r="T130" i="9" s="1"/>
  <c r="G129" i="9"/>
  <c r="S129" i="9" s="1"/>
  <c r="G128" i="9"/>
  <c r="AD128" i="9" s="1"/>
  <c r="G127" i="9"/>
  <c r="S127" i="9" s="1"/>
  <c r="T127" i="9" s="1"/>
  <c r="G126" i="9"/>
  <c r="Z126" i="9" s="1"/>
  <c r="AD126" i="9"/>
  <c r="G125" i="9"/>
  <c r="S125" i="9" s="1"/>
  <c r="Z125" i="9"/>
  <c r="C122" i="9"/>
  <c r="T121" i="9"/>
  <c r="T120" i="9"/>
  <c r="T119" i="9"/>
  <c r="T118" i="9"/>
  <c r="T117" i="9"/>
  <c r="G116" i="9"/>
  <c r="S116" i="9" s="1"/>
  <c r="T116" i="9" s="1"/>
  <c r="G115" i="9"/>
  <c r="G114" i="9"/>
  <c r="G113" i="9"/>
  <c r="S113" i="9" s="1"/>
  <c r="G112" i="9"/>
  <c r="S112" i="9" s="1"/>
  <c r="G111" i="9"/>
  <c r="S111" i="9" s="1"/>
  <c r="T111" i="9" s="1"/>
  <c r="G110" i="9"/>
  <c r="G109" i="9"/>
  <c r="S109" i="9" s="1"/>
  <c r="T109" i="9" s="1"/>
  <c r="G108" i="9"/>
  <c r="G107" i="9"/>
  <c r="G106" i="9"/>
  <c r="G105" i="9"/>
  <c r="S105" i="9" s="1"/>
  <c r="T105" i="9" s="1"/>
  <c r="G104" i="9"/>
  <c r="S104" i="9" s="1"/>
  <c r="T104" i="9" s="1"/>
  <c r="G103" i="9"/>
  <c r="S103" i="9" s="1"/>
  <c r="T103" i="9" s="1"/>
  <c r="G102" i="9"/>
  <c r="S102" i="9" s="1"/>
  <c r="T102" i="9" s="1"/>
  <c r="G101" i="9"/>
  <c r="G100" i="9"/>
  <c r="S100" i="9" s="1"/>
  <c r="T100" i="9" s="1"/>
  <c r="G99" i="9"/>
  <c r="S99" i="9" s="1"/>
  <c r="T99" i="9" s="1"/>
  <c r="G98" i="9"/>
  <c r="S98" i="9" s="1"/>
  <c r="T98" i="9" s="1"/>
  <c r="G97" i="9"/>
  <c r="S97" i="9" s="1"/>
  <c r="G96" i="9"/>
  <c r="G95" i="9"/>
  <c r="S95" i="9" s="1"/>
  <c r="T95" i="9" s="1"/>
  <c r="G94" i="9"/>
  <c r="S94" i="9" s="1"/>
  <c r="T94" i="9" s="1"/>
  <c r="G93" i="9"/>
  <c r="S93" i="9" s="1"/>
  <c r="T93" i="9" s="1"/>
  <c r="G92" i="9"/>
  <c r="G91" i="9"/>
  <c r="S91" i="9" s="1"/>
  <c r="T91" i="9" s="1"/>
  <c r="G90" i="9"/>
  <c r="G89" i="9"/>
  <c r="S89" i="9" s="1"/>
  <c r="T89" i="9" s="1"/>
  <c r="G88" i="9"/>
  <c r="G87" i="9"/>
  <c r="S87" i="9" s="1"/>
  <c r="T87" i="9" s="1"/>
  <c r="G86" i="9"/>
  <c r="G85" i="9"/>
  <c r="S85" i="9" s="1"/>
  <c r="T85" i="9" s="1"/>
  <c r="G84" i="9"/>
  <c r="G83" i="9"/>
  <c r="G82" i="9"/>
  <c r="G81" i="9"/>
  <c r="S81" i="9" s="1"/>
  <c r="G80" i="9"/>
  <c r="S80" i="9" s="1"/>
  <c r="T80" i="9" s="1"/>
  <c r="G79" i="9"/>
  <c r="S79" i="9" s="1"/>
  <c r="T79" i="9" s="1"/>
  <c r="G78" i="9"/>
  <c r="G77" i="9"/>
  <c r="G76" i="9"/>
  <c r="S76" i="9" s="1"/>
  <c r="T76" i="9" s="1"/>
  <c r="G75" i="9"/>
  <c r="S75" i="9" s="1"/>
  <c r="T75" i="9" s="1"/>
  <c r="G74" i="9"/>
  <c r="G73" i="9"/>
  <c r="S73" i="9" s="1"/>
  <c r="T73" i="9" s="1"/>
  <c r="G72" i="9"/>
  <c r="S72" i="9" s="1"/>
  <c r="T72" i="9" s="1"/>
  <c r="G71" i="9"/>
  <c r="S71" i="9" s="1"/>
  <c r="T71" i="9" s="1"/>
  <c r="G70" i="9"/>
  <c r="G69" i="9"/>
  <c r="S69" i="9" s="1"/>
  <c r="T69" i="9" s="1"/>
  <c r="G68" i="9"/>
  <c r="S68" i="9" s="1"/>
  <c r="T68" i="9" s="1"/>
  <c r="G67" i="9"/>
  <c r="S67" i="9" s="1"/>
  <c r="T67" i="9" s="1"/>
  <c r="G66" i="9"/>
  <c r="G65" i="9"/>
  <c r="S65" i="9" s="1"/>
  <c r="G64" i="9"/>
  <c r="G63" i="9"/>
  <c r="S63" i="9" s="1"/>
  <c r="T63" i="9" s="1"/>
  <c r="G62" i="9"/>
  <c r="G61" i="9"/>
  <c r="G60" i="9"/>
  <c r="S60" i="9" s="1"/>
  <c r="T60" i="9" s="1"/>
  <c r="G59" i="9"/>
  <c r="G58" i="9"/>
  <c r="S58" i="9" s="1"/>
  <c r="T58" i="9" s="1"/>
  <c r="G57" i="9"/>
  <c r="S57" i="9" s="1"/>
  <c r="T57" i="9" s="1"/>
  <c r="G56" i="9"/>
  <c r="S56" i="9" s="1"/>
  <c r="T56" i="9" s="1"/>
  <c r="G55" i="9"/>
  <c r="G54" i="9"/>
  <c r="S54" i="9" s="1"/>
  <c r="T54" i="9" s="1"/>
  <c r="G53" i="9"/>
  <c r="S53" i="9" s="1"/>
  <c r="T53" i="9" s="1"/>
  <c r="G52" i="9"/>
  <c r="G51" i="9"/>
  <c r="S51" i="9" s="1"/>
  <c r="T51" i="9" s="1"/>
  <c r="G50" i="9"/>
  <c r="S50" i="9" s="1"/>
  <c r="G49" i="9"/>
  <c r="S49" i="9" s="1"/>
  <c r="T49" i="9" s="1"/>
  <c r="G48" i="9"/>
  <c r="S48" i="9" s="1"/>
  <c r="T48" i="9" s="1"/>
  <c r="G47" i="9"/>
  <c r="G46" i="9"/>
  <c r="S46" i="9" s="1"/>
  <c r="T46" i="9" s="1"/>
  <c r="G45" i="9"/>
  <c r="G44" i="9"/>
  <c r="S44" i="9" s="1"/>
  <c r="T44" i="9" s="1"/>
  <c r="G43" i="9"/>
  <c r="S43" i="9" s="1"/>
  <c r="T43" i="9" s="1"/>
  <c r="G42" i="9"/>
  <c r="G41" i="9"/>
  <c r="S41" i="9" s="1"/>
  <c r="T41" i="9" s="1"/>
  <c r="G40" i="9"/>
  <c r="S40" i="9" s="1"/>
  <c r="T40" i="9" s="1"/>
  <c r="G39" i="9"/>
  <c r="G38" i="9"/>
  <c r="G37" i="9"/>
  <c r="G36" i="9"/>
  <c r="S36" i="9" s="1"/>
  <c r="T36" i="9" s="1"/>
  <c r="G35" i="9"/>
  <c r="G34" i="9"/>
  <c r="G33" i="9"/>
  <c r="G32" i="9"/>
  <c r="G31" i="9"/>
  <c r="S31" i="9" s="1"/>
  <c r="T31" i="9" s="1"/>
  <c r="G30" i="9"/>
  <c r="S30" i="9" s="1"/>
  <c r="T30" i="9" s="1"/>
  <c r="G29" i="9"/>
  <c r="S29" i="9" s="1"/>
  <c r="T29" i="9" s="1"/>
  <c r="G28" i="9"/>
  <c r="S28" i="9" s="1"/>
  <c r="T28" i="9" s="1"/>
  <c r="G27" i="9"/>
  <c r="S27" i="9" s="1"/>
  <c r="T27" i="9" s="1"/>
  <c r="G26" i="9"/>
  <c r="G25" i="9"/>
  <c r="S25" i="9" s="1"/>
  <c r="T25" i="9" s="1"/>
  <c r="G24" i="9"/>
  <c r="S24" i="9" s="1"/>
  <c r="G23" i="9"/>
  <c r="S23" i="9" s="1"/>
  <c r="AM22" i="9"/>
  <c r="AL22" i="9"/>
  <c r="AJ22" i="9"/>
  <c r="AS22" i="9" s="1"/>
  <c r="AI22" i="9"/>
  <c r="AR22" i="9" s="1"/>
  <c r="AH22" i="9"/>
  <c r="AE22" i="9"/>
  <c r="AC22" i="9"/>
  <c r="AB22" i="9"/>
  <c r="AA22" i="9"/>
  <c r="W22" i="9"/>
  <c r="M276" i="9"/>
  <c r="I246" i="9"/>
  <c r="O246" i="9"/>
  <c r="Q246" i="9"/>
  <c r="P246" i="9"/>
  <c r="N246" i="9"/>
  <c r="M246" i="9"/>
  <c r="L246" i="9"/>
  <c r="K246" i="9"/>
  <c r="H246" i="9"/>
  <c r="AD231" i="9"/>
  <c r="AK23" i="9"/>
  <c r="V23" i="9"/>
  <c r="AM126" i="9"/>
  <c r="T149" i="9"/>
  <c r="T280" i="9"/>
  <c r="T264" i="9"/>
  <c r="T334" i="9"/>
  <c r="T164" i="9"/>
  <c r="T294" i="9"/>
  <c r="AL125" i="9"/>
  <c r="T165" i="9"/>
  <c r="T263" i="9"/>
  <c r="T265" i="9"/>
  <c r="T198" i="9"/>
  <c r="L342" i="9"/>
  <c r="T254" i="9"/>
  <c r="AM231" i="9"/>
  <c r="T327" i="9"/>
  <c r="T295" i="9"/>
  <c r="T173" i="9"/>
  <c r="T266" i="9"/>
  <c r="T298" i="9"/>
  <c r="T282" i="9"/>
  <c r="T321" i="9"/>
  <c r="T65" i="9"/>
  <c r="T81" i="9"/>
  <c r="T269" i="9"/>
  <c r="T129" i="9"/>
  <c r="T193" i="9"/>
  <c r="T289" i="9"/>
  <c r="T112" i="9"/>
  <c r="AL251" i="9"/>
  <c r="J342" i="9"/>
  <c r="AK22" i="9"/>
  <c r="T97" i="9"/>
  <c r="T113" i="9"/>
  <c r="T50" i="9"/>
  <c r="T145" i="9"/>
  <c r="T260" i="9"/>
  <c r="P4" i="3"/>
  <c r="P3" i="3"/>
  <c r="C4" i="3"/>
  <c r="C3" i="3"/>
  <c r="L29" i="3"/>
  <c r="D32" i="10" s="1"/>
  <c r="L33" i="3"/>
  <c r="L32" i="3"/>
  <c r="G32" i="10" s="1"/>
  <c r="K50" i="2"/>
  <c r="L10" i="3" s="1"/>
  <c r="H15" i="10"/>
  <c r="I17" i="3"/>
  <c r="D19" i="10"/>
  <c r="J17" i="3"/>
  <c r="E19" i="10"/>
  <c r="K17" i="3"/>
  <c r="F19" i="10"/>
  <c r="L17" i="3"/>
  <c r="G19" i="10"/>
  <c r="H17" i="3"/>
  <c r="C19" i="10" s="1"/>
  <c r="L54" i="3"/>
  <c r="D43" i="4" s="1"/>
  <c r="L55" i="3"/>
  <c r="D44" i="4" s="1"/>
  <c r="L56" i="3"/>
  <c r="L53" i="3"/>
  <c r="L51" i="3"/>
  <c r="D40" i="4" s="1"/>
  <c r="L50" i="3"/>
  <c r="L38" i="3"/>
  <c r="L39" i="3"/>
  <c r="D29" i="4" s="1"/>
  <c r="L40" i="3"/>
  <c r="L41" i="3"/>
  <c r="L42" i="3"/>
  <c r="L43" i="3"/>
  <c r="L44" i="3"/>
  <c r="L45" i="3"/>
  <c r="D35" i="4"/>
  <c r="L46" i="3"/>
  <c r="L37" i="3"/>
  <c r="L47" i="3" s="1"/>
  <c r="L19" i="3"/>
  <c r="L61" i="3" s="1"/>
  <c r="L36" i="10" s="1"/>
  <c r="I14" i="3"/>
  <c r="J14" i="3"/>
  <c r="AU32" i="9" s="1"/>
  <c r="K14" i="3"/>
  <c r="AU33" i="9" s="1"/>
  <c r="F18" i="10"/>
  <c r="L14" i="3"/>
  <c r="AU34" i="9" s="1"/>
  <c r="H14" i="3"/>
  <c r="AU30" i="9" s="1"/>
  <c r="C18" i="10"/>
  <c r="J33" i="3"/>
  <c r="I27" i="10"/>
  <c r="I29" i="3"/>
  <c r="D27" i="10"/>
  <c r="I30" i="3"/>
  <c r="N30" i="3" s="1"/>
  <c r="E28" i="10" s="1"/>
  <c r="E27" i="10"/>
  <c r="I31" i="3"/>
  <c r="I32" i="3"/>
  <c r="G27" i="10"/>
  <c r="I27" i="3"/>
  <c r="C27" i="10" s="1"/>
  <c r="I26" i="3"/>
  <c r="H23" i="10" s="1"/>
  <c r="I21" i="3"/>
  <c r="D23" i="10"/>
  <c r="I22" i="3"/>
  <c r="C83" i="5" s="1"/>
  <c r="E23" i="10"/>
  <c r="I23" i="3"/>
  <c r="F23" i="10"/>
  <c r="I24" i="3"/>
  <c r="C85" i="5" s="1"/>
  <c r="G23" i="10"/>
  <c r="I20" i="3"/>
  <c r="J10" i="4"/>
  <c r="N34" i="3"/>
  <c r="N29" i="3"/>
  <c r="D28" i="10" s="1"/>
  <c r="N32" i="3"/>
  <c r="G28" i="10" s="1"/>
  <c r="N27" i="3"/>
  <c r="C28" i="10"/>
  <c r="C82" i="5"/>
  <c r="C84" i="5"/>
  <c r="B84" i="5"/>
  <c r="D84" i="5" s="1"/>
  <c r="B82" i="5"/>
  <c r="B81" i="5"/>
  <c r="D82" i="5"/>
  <c r="F47" i="3"/>
  <c r="B53" i="4"/>
  <c r="D7" i="2"/>
  <c r="J20" i="3"/>
  <c r="J21" i="3"/>
  <c r="J23" i="3"/>
  <c r="C70" i="5"/>
  <c r="B70" i="5"/>
  <c r="D70" i="5" s="1"/>
  <c r="B69" i="5"/>
  <c r="C71" i="5"/>
  <c r="C72" i="5"/>
  <c r="B72" i="5"/>
  <c r="C73" i="5"/>
  <c r="B73" i="5"/>
  <c r="D73" i="5" s="1"/>
  <c r="D62" i="5"/>
  <c r="D75" i="5" s="1"/>
  <c r="L6" i="4"/>
  <c r="J6" i="4"/>
  <c r="P6" i="4"/>
  <c r="D42" i="4"/>
  <c r="Q42" i="4" s="1"/>
  <c r="D45" i="4"/>
  <c r="D39" i="4"/>
  <c r="J10" i="3"/>
  <c r="C41" i="4"/>
  <c r="C42" i="4"/>
  <c r="C43" i="4"/>
  <c r="C44" i="4"/>
  <c r="C45" i="4"/>
  <c r="C40" i="4"/>
  <c r="B40" i="4"/>
  <c r="B41" i="4"/>
  <c r="B42" i="4"/>
  <c r="B43" i="4"/>
  <c r="B44" i="4"/>
  <c r="B45" i="4"/>
  <c r="B39" i="4"/>
  <c r="C49" i="5"/>
  <c r="D49" i="5"/>
  <c r="E49" i="5"/>
  <c r="F49" i="5"/>
  <c r="F56" i="5"/>
  <c r="E56" i="5"/>
  <c r="D56" i="5"/>
  <c r="C56" i="5"/>
  <c r="F53" i="5"/>
  <c r="E53" i="5"/>
  <c r="D53" i="5"/>
  <c r="F52" i="5"/>
  <c r="E52" i="5"/>
  <c r="D52" i="5"/>
  <c r="D28" i="4"/>
  <c r="D30" i="4"/>
  <c r="D31" i="4"/>
  <c r="D32" i="4"/>
  <c r="D33" i="4"/>
  <c r="D34" i="4"/>
  <c r="D36" i="4"/>
  <c r="H10" i="4"/>
  <c r="H11" i="4" s="1"/>
  <c r="L6" i="3"/>
  <c r="L10" i="4"/>
  <c r="N10" i="4"/>
  <c r="A1" i="3"/>
  <c r="D20" i="3"/>
  <c r="D21" i="3"/>
  <c r="D22" i="3"/>
  <c r="D23" i="3"/>
  <c r="D24" i="3"/>
  <c r="F12" i="3"/>
  <c r="D32" i="3"/>
  <c r="K33" i="3"/>
  <c r="K32" i="3"/>
  <c r="K31" i="3"/>
  <c r="K30" i="3"/>
  <c r="K29" i="3"/>
  <c r="K27" i="3"/>
  <c r="E27" i="3"/>
  <c r="E29" i="3"/>
  <c r="E30" i="3"/>
  <c r="E31" i="3"/>
  <c r="E32" i="3"/>
  <c r="E33" i="3"/>
  <c r="A4" i="2"/>
  <c r="A4" i="6" s="1"/>
  <c r="S53" i="4"/>
  <c r="Q53" i="4"/>
  <c r="O53" i="4"/>
  <c r="M53" i="4"/>
  <c r="K53" i="4"/>
  <c r="I53" i="4"/>
  <c r="G53" i="4"/>
  <c r="D6" i="4"/>
  <c r="F7" i="2"/>
  <c r="A1" i="4"/>
  <c r="D11" i="2"/>
  <c r="E7" i="2"/>
  <c r="A3" i="2"/>
  <c r="A3" i="4" s="1"/>
  <c r="J25" i="3"/>
  <c r="C25" i="3" s="1"/>
  <c r="J11" i="4"/>
  <c r="A3" i="6"/>
  <c r="D29" i="3"/>
  <c r="D30" i="3"/>
  <c r="D31" i="3"/>
  <c r="D27" i="3"/>
  <c r="L11" i="4"/>
  <c r="N11" i="4"/>
  <c r="D34" i="3"/>
  <c r="Q44" i="4"/>
  <c r="Q39" i="4"/>
  <c r="Q45" i="4"/>
  <c r="Q31" i="4"/>
  <c r="D87" i="5"/>
  <c r="S115" i="9" l="1"/>
  <c r="V115" i="9"/>
  <c r="S114" i="9"/>
  <c r="V114" i="9"/>
  <c r="S242" i="9"/>
  <c r="V242" i="9"/>
  <c r="S274" i="9"/>
  <c r="AD274" i="9"/>
  <c r="S273" i="9"/>
  <c r="Z273" i="9"/>
  <c r="S272" i="9"/>
  <c r="V272" i="9"/>
  <c r="S306" i="9"/>
  <c r="AD306" i="9"/>
  <c r="S313" i="9"/>
  <c r="AD313" i="9"/>
  <c r="BA30" i="9"/>
  <c r="AY30" i="9"/>
  <c r="AW30" i="9"/>
  <c r="BA34" i="9"/>
  <c r="AY34" i="9"/>
  <c r="AW34" i="9"/>
  <c r="BA33" i="9"/>
  <c r="AY33" i="9"/>
  <c r="AW33" i="9"/>
  <c r="BA32" i="9"/>
  <c r="AY32" i="9"/>
  <c r="AW32" i="9"/>
  <c r="S251" i="9"/>
  <c r="T251" i="9" s="1"/>
  <c r="AR125" i="9"/>
  <c r="D18" i="10"/>
  <c r="AU31" i="9"/>
  <c r="AS126" i="9"/>
  <c r="AR126" i="9"/>
  <c r="S279" i="9"/>
  <c r="AD279" i="9"/>
  <c r="S232" i="9"/>
  <c r="AD232" i="9"/>
  <c r="S231" i="9"/>
  <c r="Z231" i="9"/>
  <c r="AQ231" i="9"/>
  <c r="AQ348" i="9" s="1"/>
  <c r="J353" i="9"/>
  <c r="W348" i="9"/>
  <c r="AH348" i="9"/>
  <c r="AI348" i="9"/>
  <c r="AJ348" i="9"/>
  <c r="J246" i="9"/>
  <c r="R246" i="9"/>
  <c r="O276" i="9"/>
  <c r="R276" i="9"/>
  <c r="M342" i="9"/>
  <c r="R342" i="9"/>
  <c r="Q225" i="9"/>
  <c r="R225" i="9"/>
  <c r="C12" i="5"/>
  <c r="B10" i="5"/>
  <c r="A15" i="5"/>
  <c r="A16" i="5"/>
  <c r="A18" i="5" s="1"/>
  <c r="D26" i="3"/>
  <c r="N6" i="4"/>
  <c r="D72" i="5"/>
  <c r="J24" i="3"/>
  <c r="J22" i="3"/>
  <c r="D24" i="4"/>
  <c r="I309" i="9"/>
  <c r="H309" i="9"/>
  <c r="R309" i="9"/>
  <c r="Q276" i="9"/>
  <c r="P276" i="9"/>
  <c r="R122" i="9"/>
  <c r="M309" i="9"/>
  <c r="L309" i="9"/>
  <c r="K309" i="9"/>
  <c r="Q309" i="9"/>
  <c r="J309" i="9"/>
  <c r="P309" i="9"/>
  <c r="I342" i="9"/>
  <c r="K342" i="9"/>
  <c r="P342" i="9"/>
  <c r="Q342" i="9"/>
  <c r="O342" i="9"/>
  <c r="H342" i="9"/>
  <c r="N342" i="9"/>
  <c r="I3" i="5"/>
  <c r="K5" i="5" s="1"/>
  <c r="J9" i="2"/>
  <c r="G31" i="4"/>
  <c r="AM233" i="9"/>
  <c r="AD233" i="9"/>
  <c r="Z232" i="9"/>
  <c r="AK231" i="9"/>
  <c r="V231" i="9"/>
  <c r="K276" i="9"/>
  <c r="J276" i="9"/>
  <c r="I276" i="9"/>
  <c r="L276" i="9"/>
  <c r="N276" i="9"/>
  <c r="N309" i="9"/>
  <c r="S83" i="9"/>
  <c r="T83" i="9" s="1"/>
  <c r="S220" i="9"/>
  <c r="S26" i="9"/>
  <c r="T26" i="9" s="1"/>
  <c r="S42" i="9"/>
  <c r="T42" i="9" s="1"/>
  <c r="S86" i="9"/>
  <c r="T86" i="9" s="1"/>
  <c r="S101" i="9"/>
  <c r="T101" i="9" s="1"/>
  <c r="S133" i="9"/>
  <c r="T133" i="9" s="1"/>
  <c r="S178" i="9"/>
  <c r="T178" i="9" s="1"/>
  <c r="S192" i="9"/>
  <c r="T192" i="9" s="1"/>
  <c r="S320" i="9"/>
  <c r="T320" i="9" s="1"/>
  <c r="S150" i="9"/>
  <c r="T150" i="9" s="1"/>
  <c r="S179" i="9"/>
  <c r="T179" i="9" s="1"/>
  <c r="S224" i="9"/>
  <c r="T224" i="9" s="1"/>
  <c r="S243" i="9"/>
  <c r="S291" i="9"/>
  <c r="T291" i="9" s="1"/>
  <c r="S335" i="9"/>
  <c r="T335" i="9" s="1"/>
  <c r="S84" i="9"/>
  <c r="T84" i="9" s="1"/>
  <c r="S304" i="9"/>
  <c r="T304" i="9" s="1"/>
  <c r="S322" i="9"/>
  <c r="T322" i="9" s="1"/>
  <c r="S131" i="9"/>
  <c r="T131" i="9" s="1"/>
  <c r="S70" i="9"/>
  <c r="T70" i="9" s="1"/>
  <c r="S305" i="9"/>
  <c r="S45" i="9"/>
  <c r="T45" i="9" s="1"/>
  <c r="S136" i="9"/>
  <c r="T136" i="9" s="1"/>
  <c r="S181" i="9"/>
  <c r="T181" i="9" s="1"/>
  <c r="S195" i="9"/>
  <c r="T195" i="9" s="1"/>
  <c r="S210" i="9"/>
  <c r="T210" i="9" s="1"/>
  <c r="S293" i="9"/>
  <c r="T293" i="9" s="1"/>
  <c r="S323" i="9"/>
  <c r="T323" i="9" s="1"/>
  <c r="T23" i="9"/>
  <c r="S147" i="9"/>
  <c r="T147" i="9" s="1"/>
  <c r="S332" i="9"/>
  <c r="T332" i="9" s="1"/>
  <c r="S132" i="9"/>
  <c r="T132" i="9" s="1"/>
  <c r="S59" i="9"/>
  <c r="T59" i="9" s="1"/>
  <c r="S74" i="9"/>
  <c r="T74" i="9" s="1"/>
  <c r="S90" i="9"/>
  <c r="T90" i="9" s="1"/>
  <c r="S137" i="9"/>
  <c r="T137" i="9" s="1"/>
  <c r="S166" i="9"/>
  <c r="T166" i="9" s="1"/>
  <c r="S182" i="9"/>
  <c r="T182" i="9" s="1"/>
  <c r="S196" i="9"/>
  <c r="T196" i="9" s="1"/>
  <c r="S211" i="9"/>
  <c r="T211" i="9" s="1"/>
  <c r="S281" i="9"/>
  <c r="T281" i="9" s="1"/>
  <c r="S337" i="9"/>
  <c r="T337" i="9" s="1"/>
  <c r="S205" i="9"/>
  <c r="T205" i="9" s="1"/>
  <c r="S194" i="9"/>
  <c r="T194" i="9" s="1"/>
  <c r="S106" i="9"/>
  <c r="T106" i="9" s="1"/>
  <c r="S197" i="9"/>
  <c r="T197" i="9" s="1"/>
  <c r="S212" i="9"/>
  <c r="T212" i="9" s="1"/>
  <c r="S325" i="9"/>
  <c r="T325" i="9" s="1"/>
  <c r="S176" i="9"/>
  <c r="T176" i="9" s="1"/>
  <c r="S207" i="9"/>
  <c r="T207" i="9" s="1"/>
  <c r="K225" i="9"/>
  <c r="S32" i="9"/>
  <c r="T32" i="9" s="1"/>
  <c r="S47" i="9"/>
  <c r="T47" i="9" s="1"/>
  <c r="S61" i="9"/>
  <c r="T61" i="9" s="1"/>
  <c r="S92" i="9"/>
  <c r="T92" i="9" s="1"/>
  <c r="S107" i="9"/>
  <c r="T107" i="9" s="1"/>
  <c r="S168" i="9"/>
  <c r="T168" i="9" s="1"/>
  <c r="S213" i="9"/>
  <c r="T213" i="9" s="1"/>
  <c r="S283" i="9"/>
  <c r="T283" i="9" s="1"/>
  <c r="S296" i="9"/>
  <c r="T296" i="9" s="1"/>
  <c r="S259" i="9"/>
  <c r="T259" i="9" s="1"/>
  <c r="S148" i="9"/>
  <c r="T148" i="9" s="1"/>
  <c r="S33" i="9"/>
  <c r="T33" i="9" s="1"/>
  <c r="S62" i="9"/>
  <c r="T62" i="9" s="1"/>
  <c r="S77" i="9"/>
  <c r="T77" i="9" s="1"/>
  <c r="S108" i="9"/>
  <c r="T108" i="9" s="1"/>
  <c r="S140" i="9"/>
  <c r="T140" i="9" s="1"/>
  <c r="S155" i="9"/>
  <c r="T155" i="9" s="1"/>
  <c r="S169" i="9"/>
  <c r="T169" i="9" s="1"/>
  <c r="S185" i="9"/>
  <c r="T185" i="9" s="1"/>
  <c r="S199" i="9"/>
  <c r="T199" i="9" s="1"/>
  <c r="S297" i="9"/>
  <c r="T297" i="9" s="1"/>
  <c r="S339" i="9"/>
  <c r="T339" i="9" s="1"/>
  <c r="S88" i="9"/>
  <c r="T88" i="9" s="1"/>
  <c r="S209" i="9"/>
  <c r="T209" i="9" s="1"/>
  <c r="S34" i="9"/>
  <c r="T34" i="9" s="1"/>
  <c r="S78" i="9"/>
  <c r="T78" i="9" s="1"/>
  <c r="S156" i="9"/>
  <c r="T156" i="9" s="1"/>
  <c r="S186" i="9"/>
  <c r="T186" i="9" s="1"/>
  <c r="S200" i="9"/>
  <c r="T200" i="9" s="1"/>
  <c r="S236" i="9"/>
  <c r="T236" i="9" s="1"/>
  <c r="S268" i="9"/>
  <c r="T268" i="9" s="1"/>
  <c r="S206" i="9"/>
  <c r="T206" i="9" s="1"/>
  <c r="S55" i="9"/>
  <c r="T55" i="9" s="1"/>
  <c r="S180" i="9"/>
  <c r="T180" i="9" s="1"/>
  <c r="S35" i="9"/>
  <c r="S64" i="9"/>
  <c r="T64" i="9" s="1"/>
  <c r="S110" i="9"/>
  <c r="T110" i="9" s="1"/>
  <c r="S126" i="9"/>
  <c r="S157" i="9"/>
  <c r="T157" i="9" s="1"/>
  <c r="S201" i="9"/>
  <c r="T201" i="9" s="1"/>
  <c r="S216" i="9"/>
  <c r="T216" i="9" s="1"/>
  <c r="S299" i="9"/>
  <c r="T299" i="9" s="1"/>
  <c r="S315" i="9"/>
  <c r="S328" i="9"/>
  <c r="T328" i="9" s="1"/>
  <c r="S341" i="9"/>
  <c r="T341" i="9" s="1"/>
  <c r="S160" i="9"/>
  <c r="T160" i="9" s="1"/>
  <c r="G309" i="9"/>
  <c r="H276" i="9"/>
  <c r="S172" i="9"/>
  <c r="T172" i="9" s="1"/>
  <c r="S217" i="9"/>
  <c r="T217" i="9" s="1"/>
  <c r="S255" i="9"/>
  <c r="T255" i="9" s="1"/>
  <c r="S270" i="9"/>
  <c r="T270" i="9" s="1"/>
  <c r="S286" i="9"/>
  <c r="T286" i="9" s="1"/>
  <c r="S300" i="9"/>
  <c r="T300" i="9" s="1"/>
  <c r="S39" i="9"/>
  <c r="T39" i="9" s="1"/>
  <c r="S190" i="9"/>
  <c r="T190" i="9" s="1"/>
  <c r="S162" i="9"/>
  <c r="T162" i="9" s="1"/>
  <c r="S333" i="9"/>
  <c r="T333" i="9" s="1"/>
  <c r="P225" i="9"/>
  <c r="S37" i="9"/>
  <c r="T37" i="9" s="1"/>
  <c r="S52" i="9"/>
  <c r="T52" i="9" s="1"/>
  <c r="S66" i="9"/>
  <c r="T66" i="9" s="1"/>
  <c r="S96" i="9"/>
  <c r="T96" i="9" s="1"/>
  <c r="S144" i="9"/>
  <c r="T144" i="9" s="1"/>
  <c r="S218" i="9"/>
  <c r="T218" i="9" s="1"/>
  <c r="S271" i="9"/>
  <c r="T271" i="9" s="1"/>
  <c r="S287" i="9"/>
  <c r="S240" i="9"/>
  <c r="T240" i="9" s="1"/>
  <c r="S222" i="9"/>
  <c r="T222" i="9" s="1"/>
  <c r="S38" i="9"/>
  <c r="T38" i="9" s="1"/>
  <c r="S82" i="9"/>
  <c r="T82" i="9" s="1"/>
  <c r="S174" i="9"/>
  <c r="T174" i="9" s="1"/>
  <c r="S204" i="9"/>
  <c r="T204" i="9" s="1"/>
  <c r="S219" i="9"/>
  <c r="S239" i="9"/>
  <c r="T239" i="9" s="1"/>
  <c r="S302" i="9"/>
  <c r="T302" i="9" s="1"/>
  <c r="S317" i="9"/>
  <c r="T317" i="9" s="1"/>
  <c r="S330" i="9"/>
  <c r="T330" i="9" s="1"/>
  <c r="S307" i="9"/>
  <c r="Z312" i="9"/>
  <c r="T312" i="9"/>
  <c r="J225" i="9"/>
  <c r="O225" i="9"/>
  <c r="I225" i="9"/>
  <c r="N225" i="9"/>
  <c r="M225" i="9"/>
  <c r="L225" i="9"/>
  <c r="H225" i="9"/>
  <c r="T24" i="9"/>
  <c r="AK24" i="9"/>
  <c r="Z233" i="9"/>
  <c r="AL233" i="9"/>
  <c r="AL127" i="9"/>
  <c r="V24" i="9"/>
  <c r="S234" i="9"/>
  <c r="E356" i="9"/>
  <c r="S128" i="9"/>
  <c r="O122" i="9"/>
  <c r="C228" i="9"/>
  <c r="C229" i="9" s="1"/>
  <c r="Q122" i="9"/>
  <c r="N122" i="9"/>
  <c r="L122" i="9"/>
  <c r="I122" i="9"/>
  <c r="K122" i="9"/>
  <c r="J122" i="9"/>
  <c r="M122" i="9"/>
  <c r="P122" i="9"/>
  <c r="I32" i="10"/>
  <c r="Y348" i="9"/>
  <c r="H122" i="9"/>
  <c r="AD348" i="9"/>
  <c r="AF348" i="9"/>
  <c r="X348" i="9"/>
  <c r="AB348" i="9"/>
  <c r="F57" i="3"/>
  <c r="M29" i="4"/>
  <c r="N29" i="4" s="1"/>
  <c r="G36" i="4"/>
  <c r="G34" i="4"/>
  <c r="H34" i="4" s="1"/>
  <c r="I39" i="4"/>
  <c r="K39" i="4"/>
  <c r="L39" i="4" s="1"/>
  <c r="L38" i="4" s="1"/>
  <c r="G32" i="4"/>
  <c r="H32" i="4" s="1"/>
  <c r="I35" i="4"/>
  <c r="J35" i="4" s="1"/>
  <c r="G30" i="4"/>
  <c r="H30" i="4" s="1"/>
  <c r="R42" i="4"/>
  <c r="G28" i="4"/>
  <c r="H28" i="4" s="1"/>
  <c r="H26" i="4" s="1"/>
  <c r="I30" i="4"/>
  <c r="J30" i="4" s="1"/>
  <c r="R39" i="4"/>
  <c r="R38" i="4" s="1"/>
  <c r="K33" i="4"/>
  <c r="L33" i="4" s="1"/>
  <c r="G42" i="4"/>
  <c r="H42" i="4" s="1"/>
  <c r="A4" i="4"/>
  <c r="R31" i="4"/>
  <c r="G39" i="4"/>
  <c r="H39" i="4" s="1"/>
  <c r="H38" i="4" s="1"/>
  <c r="R44" i="4"/>
  <c r="K24" i="4"/>
  <c r="L24" i="4" s="1"/>
  <c r="H36" i="4"/>
  <c r="C356" i="9"/>
  <c r="G246" i="9"/>
  <c r="G342" i="9"/>
  <c r="AA348" i="9"/>
  <c r="AG348" i="9"/>
  <c r="Q40" i="4"/>
  <c r="K40" i="4"/>
  <c r="L40" i="4" s="1"/>
  <c r="M40" i="4"/>
  <c r="N40" i="4" s="1"/>
  <c r="G40" i="4"/>
  <c r="I40" i="4"/>
  <c r="J40" i="4" s="1"/>
  <c r="I29" i="4"/>
  <c r="J29" i="4" s="1"/>
  <c r="K29" i="4"/>
  <c r="L29" i="4" s="1"/>
  <c r="G29" i="4"/>
  <c r="Q29" i="4"/>
  <c r="I43" i="4"/>
  <c r="J43" i="4" s="1"/>
  <c r="G43" i="4"/>
  <c r="Q43" i="4"/>
  <c r="R43" i="4" s="1"/>
  <c r="K43" i="4"/>
  <c r="L43" i="4" s="1"/>
  <c r="M43" i="4"/>
  <c r="N43" i="4" s="1"/>
  <c r="G225" i="9"/>
  <c r="T253" i="9"/>
  <c r="AC348" i="9"/>
  <c r="N31" i="3"/>
  <c r="F28" i="10" s="1"/>
  <c r="F27" i="10"/>
  <c r="Q24" i="4"/>
  <c r="R24" i="4" s="1"/>
  <c r="I24" i="4"/>
  <c r="J24" i="4" s="1"/>
  <c r="M24" i="4"/>
  <c r="N24" i="4" s="1"/>
  <c r="G24" i="4"/>
  <c r="M31" i="4"/>
  <c r="N31" i="4" s="1"/>
  <c r="M39" i="4"/>
  <c r="M28" i="4"/>
  <c r="M42" i="4"/>
  <c r="N42" i="4" s="1"/>
  <c r="AE348" i="9"/>
  <c r="G44" i="4"/>
  <c r="H44" i="4" s="1"/>
  <c r="K44" i="4"/>
  <c r="L44" i="4" s="1"/>
  <c r="M44" i="4"/>
  <c r="N44" i="4" s="1"/>
  <c r="I44" i="4"/>
  <c r="J44" i="4" s="1"/>
  <c r="I36" i="4"/>
  <c r="J36" i="4" s="1"/>
  <c r="Q36" i="4"/>
  <c r="R36" i="4" s="1"/>
  <c r="M36" i="4"/>
  <c r="N36" i="4" s="1"/>
  <c r="K36" i="4"/>
  <c r="L36" i="4" s="1"/>
  <c r="T256" i="9"/>
  <c r="G276" i="9"/>
  <c r="H31" i="4"/>
  <c r="AN349" i="9"/>
  <c r="C81" i="5"/>
  <c r="D81" i="5" s="1"/>
  <c r="C69" i="5"/>
  <c r="D69" i="5" s="1"/>
  <c r="C23" i="10"/>
  <c r="I32" i="4"/>
  <c r="J32" i="4" s="1"/>
  <c r="K30" i="4"/>
  <c r="R45" i="4"/>
  <c r="M45" i="4"/>
  <c r="N45" i="4" s="1"/>
  <c r="G45" i="4"/>
  <c r="I42" i="4"/>
  <c r="J42" i="4" s="1"/>
  <c r="M48" i="4"/>
  <c r="N48" i="4" s="1"/>
  <c r="H47" i="2"/>
  <c r="D27" i="4"/>
  <c r="N26" i="3"/>
  <c r="H24" i="10" s="1"/>
  <c r="K34" i="4"/>
  <c r="L34" i="4" s="1"/>
  <c r="J26" i="3"/>
  <c r="K48" i="4"/>
  <c r="L48" i="4" s="1"/>
  <c r="L52" i="3"/>
  <c r="I45" i="4"/>
  <c r="J45" i="4" s="1"/>
  <c r="K31" i="4"/>
  <c r="L31" i="4" s="1"/>
  <c r="M30" i="4"/>
  <c r="N30" i="4" s="1"/>
  <c r="I31" i="4"/>
  <c r="J31" i="4" s="1"/>
  <c r="Q30" i="4"/>
  <c r="R30" i="4" s="1"/>
  <c r="L8" i="4"/>
  <c r="I48" i="4"/>
  <c r="B83" i="5"/>
  <c r="K35" i="4"/>
  <c r="L35" i="4" s="1"/>
  <c r="I28" i="4"/>
  <c r="M35" i="4"/>
  <c r="N35" i="4" s="1"/>
  <c r="K32" i="4"/>
  <c r="L32" i="4" s="1"/>
  <c r="Q33" i="4"/>
  <c r="R33" i="4" s="1"/>
  <c r="B71" i="5"/>
  <c r="M33" i="4"/>
  <c r="N33" i="4" s="1"/>
  <c r="I33" i="4"/>
  <c r="J33" i="4" s="1"/>
  <c r="Q34" i="4"/>
  <c r="R34" i="4" s="1"/>
  <c r="B85" i="5"/>
  <c r="G18" i="10"/>
  <c r="G33" i="4"/>
  <c r="H33" i="4" s="1"/>
  <c r="I34" i="4"/>
  <c r="J34" i="4" s="1"/>
  <c r="G35" i="4"/>
  <c r="H35" i="4" s="1"/>
  <c r="Q35" i="4"/>
  <c r="R35" i="4" s="1"/>
  <c r="P10" i="4"/>
  <c r="P11" i="4" s="1"/>
  <c r="F11" i="4" s="1"/>
  <c r="G122" i="9"/>
  <c r="K45" i="4"/>
  <c r="L45" i="4" s="1"/>
  <c r="K28" i="4"/>
  <c r="M32" i="4"/>
  <c r="N32" i="4" s="1"/>
  <c r="M34" i="4"/>
  <c r="N34" i="4" s="1"/>
  <c r="F25" i="5"/>
  <c r="O48" i="4"/>
  <c r="P48" i="4" s="1"/>
  <c r="D48" i="4"/>
  <c r="L12" i="3"/>
  <c r="L16" i="3"/>
  <c r="M16" i="3" s="1"/>
  <c r="E18" i="10"/>
  <c r="C47" i="4"/>
  <c r="K42" i="4"/>
  <c r="L42" i="4" s="1"/>
  <c r="O229" i="9" l="1"/>
  <c r="T115" i="9"/>
  <c r="AK115" i="9"/>
  <c r="T114" i="9"/>
  <c r="AK114" i="9"/>
  <c r="T126" i="9"/>
  <c r="AL126" i="9"/>
  <c r="K353" i="9"/>
  <c r="AR348" i="9"/>
  <c r="L353" i="9"/>
  <c r="AS348" i="9"/>
  <c r="T243" i="9"/>
  <c r="AL243" i="9"/>
  <c r="T242" i="9"/>
  <c r="AK242" i="9"/>
  <c r="T274" i="9"/>
  <c r="AM274" i="9"/>
  <c r="T273" i="9"/>
  <c r="AL273" i="9"/>
  <c r="T272" i="9"/>
  <c r="AK272" i="9"/>
  <c r="AK348" i="9" s="1"/>
  <c r="T305" i="9"/>
  <c r="AL305" i="9"/>
  <c r="T306" i="9"/>
  <c r="AM306" i="9"/>
  <c r="T313" i="9"/>
  <c r="AM313" i="9"/>
  <c r="BA31" i="9"/>
  <c r="AY31" i="9"/>
  <c r="AW31" i="9"/>
  <c r="AW35" i="9"/>
  <c r="C248" i="9" s="1"/>
  <c r="AY35" i="9"/>
  <c r="BA35" i="9"/>
  <c r="T279" i="9"/>
  <c r="AM279" i="9"/>
  <c r="AL232" i="9"/>
  <c r="AM232" i="9"/>
  <c r="T231" i="9"/>
  <c r="AL231" i="9"/>
  <c r="T220" i="9"/>
  <c r="AM220" i="9"/>
  <c r="T219" i="9"/>
  <c r="AL219" i="9"/>
  <c r="H26" i="3"/>
  <c r="B26" i="3"/>
  <c r="Q228" i="9"/>
  <c r="R228" i="9"/>
  <c r="V17" i="9" s="1"/>
  <c r="V348" i="9"/>
  <c r="V349" i="9" s="1"/>
  <c r="K38" i="4"/>
  <c r="B356" i="9"/>
  <c r="B357" i="9" s="1"/>
  <c r="E358" i="9" s="1"/>
  <c r="S309" i="9"/>
  <c r="T309" i="9" s="1"/>
  <c r="T310" i="9" s="1"/>
  <c r="L30" i="3" s="1"/>
  <c r="E32" i="10" s="1"/>
  <c r="S122" i="9"/>
  <c r="T122" i="9" s="1"/>
  <c r="T123" i="9" s="1"/>
  <c r="S342" i="9"/>
  <c r="T342" i="9" s="1"/>
  <c r="T343" i="9" s="1"/>
  <c r="L31" i="3" s="1"/>
  <c r="L228" i="9"/>
  <c r="T315" i="9"/>
  <c r="T35" i="9"/>
  <c r="T287" i="9"/>
  <c r="Z348" i="9"/>
  <c r="Z349" i="9" s="1"/>
  <c r="T307" i="9"/>
  <c r="AL307" i="9"/>
  <c r="AL348" i="9" s="1"/>
  <c r="C362" i="9" s="1"/>
  <c r="O228" i="9"/>
  <c r="N228" i="9"/>
  <c r="J228" i="9"/>
  <c r="T234" i="9"/>
  <c r="AM234" i="9"/>
  <c r="AE349" i="9"/>
  <c r="T128" i="9"/>
  <c r="AM128" i="9"/>
  <c r="AG349" i="9"/>
  <c r="AF349" i="9"/>
  <c r="AD349" i="9"/>
  <c r="AD350" i="9" s="1"/>
  <c r="M228" i="9"/>
  <c r="G228" i="9"/>
  <c r="I228" i="9"/>
  <c r="K228" i="9"/>
  <c r="P228" i="9"/>
  <c r="E48" i="4"/>
  <c r="J48" i="4"/>
  <c r="AA349" i="9"/>
  <c r="O40" i="4"/>
  <c r="P40" i="4" s="1"/>
  <c r="E11" i="4"/>
  <c r="O43" i="4"/>
  <c r="P43" i="4" s="1"/>
  <c r="O30" i="4"/>
  <c r="P30" i="4" s="1"/>
  <c r="G38" i="4"/>
  <c r="O39" i="4"/>
  <c r="O38" i="4" s="1"/>
  <c r="O28" i="4"/>
  <c r="E28" i="4" s="1"/>
  <c r="O24" i="4"/>
  <c r="P24" i="4" s="1"/>
  <c r="G26" i="4"/>
  <c r="E40" i="4"/>
  <c r="I38" i="4"/>
  <c r="J39" i="4"/>
  <c r="J38" i="4" s="1"/>
  <c r="N39" i="4"/>
  <c r="N38" i="4" s="1"/>
  <c r="M38" i="4"/>
  <c r="T314" i="9"/>
  <c r="J28" i="4"/>
  <c r="J26" i="4" s="1"/>
  <c r="I26" i="4"/>
  <c r="D83" i="5"/>
  <c r="B88" i="5"/>
  <c r="N28" i="4"/>
  <c r="N26" i="4" s="1"/>
  <c r="M26" i="4"/>
  <c r="H43" i="4"/>
  <c r="E43" i="4"/>
  <c r="D74" i="5"/>
  <c r="E69" i="5"/>
  <c r="W349" i="9"/>
  <c r="H40" i="4"/>
  <c r="R40" i="4"/>
  <c r="R29" i="4"/>
  <c r="R26" i="4" s="1"/>
  <c r="Q26" i="4"/>
  <c r="S246" i="9"/>
  <c r="T246" i="9" s="1"/>
  <c r="T247" i="9" s="1"/>
  <c r="L27" i="3" s="1"/>
  <c r="T232" i="9"/>
  <c r="K26" i="4"/>
  <c r="L28" i="4"/>
  <c r="L26" i="4" s="1"/>
  <c r="H24" i="4"/>
  <c r="O45" i="4"/>
  <c r="P45" i="4" s="1"/>
  <c r="O31" i="4"/>
  <c r="O42" i="4"/>
  <c r="P42" i="4" s="1"/>
  <c r="O36" i="4"/>
  <c r="P36" i="4" s="1"/>
  <c r="S27" i="4"/>
  <c r="D26" i="4"/>
  <c r="S225" i="9"/>
  <c r="T125" i="9"/>
  <c r="D85" i="5"/>
  <c r="D71" i="5"/>
  <c r="E71" i="5" s="1"/>
  <c r="B74" i="5"/>
  <c r="AC349" i="9"/>
  <c r="O29" i="4"/>
  <c r="P29" i="4" s="1"/>
  <c r="B362" i="9"/>
  <c r="E39" i="4"/>
  <c r="E38" i="4" s="1"/>
  <c r="O34" i="4"/>
  <c r="P34" i="4" s="1"/>
  <c r="AB349" i="9"/>
  <c r="Y349" i="9"/>
  <c r="H29" i="4"/>
  <c r="M12" i="3"/>
  <c r="J29" i="3"/>
  <c r="D20" i="4" s="1"/>
  <c r="J32" i="3"/>
  <c r="D23" i="4" s="1"/>
  <c r="J31" i="3"/>
  <c r="J30" i="3"/>
  <c r="J34" i="3"/>
  <c r="N8" i="4"/>
  <c r="J27" i="3"/>
  <c r="O33" i="4"/>
  <c r="P33" i="4" s="1"/>
  <c r="O35" i="4"/>
  <c r="P35" i="4" s="1"/>
  <c r="D41" i="4"/>
  <c r="L57" i="3"/>
  <c r="L30" i="4"/>
  <c r="S276" i="9"/>
  <c r="T276" i="9" s="1"/>
  <c r="T277" i="9" s="1"/>
  <c r="L34" i="3" s="1"/>
  <c r="E10" i="4"/>
  <c r="X349" i="9"/>
  <c r="H45" i="4"/>
  <c r="O32" i="4"/>
  <c r="P32" i="4" s="1"/>
  <c r="O44" i="4"/>
  <c r="P44" i="4" s="1"/>
  <c r="Z350" i="9" l="1"/>
  <c r="V350" i="9"/>
  <c r="D21" i="4"/>
  <c r="G21" i="4" s="1"/>
  <c r="E352" i="9"/>
  <c r="E354" i="9" s="1"/>
  <c r="AM348" i="9"/>
  <c r="E362" i="9" s="1"/>
  <c r="P28" i="4"/>
  <c r="P26" i="4" s="1"/>
  <c r="B358" i="9"/>
  <c r="C352" i="9"/>
  <c r="C354" i="9" s="1"/>
  <c r="O26" i="4"/>
  <c r="E24" i="4"/>
  <c r="P39" i="4"/>
  <c r="P38" i="4" s="1"/>
  <c r="E45" i="4"/>
  <c r="E44" i="4"/>
  <c r="E30" i="4"/>
  <c r="E34" i="4"/>
  <c r="E33" i="4"/>
  <c r="E35" i="4"/>
  <c r="E36" i="4"/>
  <c r="E29" i="4"/>
  <c r="K23" i="4"/>
  <c r="L23" i="4" s="1"/>
  <c r="M23" i="4"/>
  <c r="N23" i="4" s="1"/>
  <c r="G23" i="4"/>
  <c r="I23" i="4"/>
  <c r="J23" i="4" s="1"/>
  <c r="O23" i="4"/>
  <c r="P23" i="4" s="1"/>
  <c r="Q23" i="4"/>
  <c r="R23" i="4" s="1"/>
  <c r="S26" i="4"/>
  <c r="E26" i="4" s="1"/>
  <c r="T27" i="4"/>
  <c r="T26" i="4" s="1"/>
  <c r="T51" i="4" s="1"/>
  <c r="T53" i="4" s="1"/>
  <c r="P31" i="4"/>
  <c r="E31" i="4"/>
  <c r="K20" i="4"/>
  <c r="L20" i="4" s="1"/>
  <c r="M20" i="4"/>
  <c r="N20" i="4" s="1"/>
  <c r="I20" i="4"/>
  <c r="J20" i="4" s="1"/>
  <c r="O20" i="4"/>
  <c r="P20" i="4" s="1"/>
  <c r="G20" i="4"/>
  <c r="Q20" i="4"/>
  <c r="B352" i="9"/>
  <c r="B354" i="9" s="1"/>
  <c r="D19" i="4"/>
  <c r="U19" i="4" s="1"/>
  <c r="V19" i="4" s="1"/>
  <c r="V51" i="4" s="1"/>
  <c r="H32" i="10"/>
  <c r="E42" i="4"/>
  <c r="I41" i="4"/>
  <c r="J41" i="4" s="1"/>
  <c r="O41" i="4"/>
  <c r="P41" i="4" s="1"/>
  <c r="K41" i="4"/>
  <c r="L41" i="4" s="1"/>
  <c r="G41" i="4"/>
  <c r="M41" i="4"/>
  <c r="N41" i="4" s="1"/>
  <c r="Q41" i="4"/>
  <c r="D38" i="4"/>
  <c r="E32" i="4"/>
  <c r="S228" i="9"/>
  <c r="T228" i="9" s="1"/>
  <c r="T225" i="9"/>
  <c r="D18" i="4"/>
  <c r="C32" i="10"/>
  <c r="D22" i="4"/>
  <c r="F32" i="10"/>
  <c r="D76" i="5"/>
  <c r="E72" i="5"/>
  <c r="E70" i="5"/>
  <c r="E73" i="5"/>
  <c r="C358" i="9"/>
  <c r="D86" i="5"/>
  <c r="E83" i="5" l="1"/>
  <c r="E85" i="5"/>
  <c r="M21" i="4"/>
  <c r="N21" i="4" s="1"/>
  <c r="I21" i="4"/>
  <c r="J21" i="4" s="1"/>
  <c r="K21" i="4"/>
  <c r="L21" i="4" s="1"/>
  <c r="O21" i="4"/>
  <c r="P21" i="4" s="1"/>
  <c r="Q21" i="4"/>
  <c r="R21" i="4" s="1"/>
  <c r="B360" i="9"/>
  <c r="J61" i="3"/>
  <c r="J36" i="10" s="1"/>
  <c r="J65" i="3"/>
  <c r="J37" i="10" s="1"/>
  <c r="K61" i="3"/>
  <c r="K36" i="10" s="1"/>
  <c r="V53" i="4"/>
  <c r="K65" i="3" s="1"/>
  <c r="K37" i="10" s="1"/>
  <c r="H23" i="4"/>
  <c r="E23" i="4"/>
  <c r="R20" i="4"/>
  <c r="R16" i="4" s="1"/>
  <c r="R51" i="4" s="1"/>
  <c r="R53" i="4" s="1"/>
  <c r="R41" i="4"/>
  <c r="Q38" i="4"/>
  <c r="I22" i="4"/>
  <c r="J22" i="4" s="1"/>
  <c r="M22" i="4"/>
  <c r="N22" i="4" s="1"/>
  <c r="O22" i="4"/>
  <c r="P22" i="4" s="1"/>
  <c r="Q22" i="4"/>
  <c r="R22" i="4" s="1"/>
  <c r="K22" i="4"/>
  <c r="L22" i="4" s="1"/>
  <c r="G22" i="4"/>
  <c r="H21" i="4"/>
  <c r="E20" i="4"/>
  <c r="H20" i="4"/>
  <c r="H41" i="4"/>
  <c r="E41" i="4"/>
  <c r="I18" i="4"/>
  <c r="J18" i="4" s="1"/>
  <c r="M18" i="4"/>
  <c r="N18" i="4" s="1"/>
  <c r="O18" i="4"/>
  <c r="P18" i="4" s="1"/>
  <c r="K18" i="4"/>
  <c r="L18" i="4" s="1"/>
  <c r="G18" i="4"/>
  <c r="D88" i="5"/>
  <c r="E82" i="5"/>
  <c r="E84" i="5"/>
  <c r="E81" i="5"/>
  <c r="T226" i="9"/>
  <c r="T229" i="9" s="1"/>
  <c r="B361" i="9" l="1"/>
  <c r="G361" i="9" s="1"/>
  <c r="L26" i="3"/>
  <c r="F76" i="5" s="1"/>
  <c r="E21" i="4"/>
  <c r="I61" i="3"/>
  <c r="I36" i="10" s="1"/>
  <c r="I65" i="3"/>
  <c r="I37" i="10" s="1"/>
  <c r="F70" i="5"/>
  <c r="F72" i="5"/>
  <c r="F73" i="5"/>
  <c r="H22" i="4"/>
  <c r="E22" i="4"/>
  <c r="F81" i="5"/>
  <c r="F84" i="5"/>
  <c r="G84" i="5" s="1"/>
  <c r="F83" i="5"/>
  <c r="G83" i="5" s="1"/>
  <c r="F82" i="5"/>
  <c r="G82" i="5" s="1"/>
  <c r="F85" i="5"/>
  <c r="G85" i="5" s="1"/>
  <c r="E86" i="5"/>
  <c r="H18" i="4"/>
  <c r="E18" i="4"/>
  <c r="F69" i="5"/>
  <c r="F74" i="5" s="1"/>
  <c r="F71" i="5"/>
  <c r="D17" i="4"/>
  <c r="B32" i="10"/>
  <c r="Q16" i="4"/>
  <c r="G17" i="4" l="1"/>
  <c r="O17" i="4"/>
  <c r="D16" i="4"/>
  <c r="M17" i="4"/>
  <c r="K17" i="4"/>
  <c r="I17" i="4"/>
  <c r="N24" i="3"/>
  <c r="G24" i="10" s="1"/>
  <c r="H85" i="5"/>
  <c r="H82" i="5"/>
  <c r="N21" i="3"/>
  <c r="D24" i="10" s="1"/>
  <c r="N22" i="3"/>
  <c r="E24" i="10" s="1"/>
  <c r="H83" i="5"/>
  <c r="H84" i="5"/>
  <c r="N23" i="3"/>
  <c r="F24" i="10" s="1"/>
  <c r="F88" i="5"/>
  <c r="G81" i="5"/>
  <c r="I16" i="4" l="1"/>
  <c r="J17" i="4"/>
  <c r="J16" i="4" s="1"/>
  <c r="J47" i="4" s="1"/>
  <c r="K16" i="4"/>
  <c r="L17" i="4"/>
  <c r="L16" i="4" s="1"/>
  <c r="L47" i="4" s="1"/>
  <c r="N17" i="4"/>
  <c r="N16" i="4" s="1"/>
  <c r="N47" i="4" s="1"/>
  <c r="M16" i="4"/>
  <c r="E17" i="4"/>
  <c r="H17" i="4"/>
  <c r="H16" i="4" s="1"/>
  <c r="G16" i="4"/>
  <c r="N20" i="3"/>
  <c r="C24" i="10" s="1"/>
  <c r="H81" i="5"/>
  <c r="H88" i="5" s="1"/>
  <c r="O16" i="4"/>
  <c r="P17" i="4"/>
  <c r="P16" i="4" s="1"/>
  <c r="P47" i="4" s="1"/>
  <c r="P53" i="4" l="1"/>
  <c r="B27" i="5"/>
  <c r="N53" i="4"/>
  <c r="B26" i="5"/>
  <c r="L53" i="4"/>
  <c r="B25" i="5"/>
  <c r="H33" i="5" s="1"/>
  <c r="J53" i="4"/>
  <c r="B24" i="5"/>
  <c r="H32" i="5" s="1"/>
  <c r="M47" i="4"/>
  <c r="M49" i="4" s="1"/>
  <c r="E65" i="3"/>
  <c r="F37" i="10" s="1"/>
  <c r="K47" i="4"/>
  <c r="K49" i="4" s="1"/>
  <c r="D65" i="3"/>
  <c r="E37" i="10" s="1"/>
  <c r="O47" i="4"/>
  <c r="O49" i="4" s="1"/>
  <c r="F65" i="3"/>
  <c r="G37" i="10" s="1"/>
  <c r="I47" i="4"/>
  <c r="I49" i="4" s="1"/>
  <c r="E16" i="4"/>
  <c r="H34" i="5" l="1"/>
  <c r="D35" i="5"/>
  <c r="E35" i="5"/>
  <c r="G35" i="5" s="1"/>
  <c r="H35" i="5" s="1"/>
  <c r="E49" i="4"/>
  <c r="C65" i="3"/>
  <c r="D37" i="10" s="1"/>
  <c r="D47" i="4"/>
  <c r="D49" i="4" s="1"/>
  <c r="P49" i="4" s="1"/>
  <c r="P51" i="4" s="1"/>
  <c r="F61" i="3" s="1"/>
  <c r="G36" i="10" s="1"/>
  <c r="L49" i="4" l="1"/>
  <c r="L51" i="4" s="1"/>
  <c r="D61" i="3" s="1"/>
  <c r="E36" i="10" s="1"/>
  <c r="J49" i="4"/>
  <c r="H61" i="3" s="1"/>
  <c r="H36" i="10" s="1"/>
  <c r="N49" i="4"/>
  <c r="N51" i="4" s="1"/>
  <c r="E61" i="3" s="1"/>
  <c r="F36" i="10" s="1"/>
  <c r="J51" i="4" l="1"/>
  <c r="C61" i="3" s="1"/>
  <c r="D36" i="10" s="1"/>
  <c r="H47" i="4" l="1"/>
  <c r="G47" i="4" l="1"/>
  <c r="E47" i="4" s="1"/>
  <c r="B23" i="5"/>
  <c r="H53" i="4"/>
  <c r="B65" i="3" s="1"/>
  <c r="C37" i="10" s="1"/>
  <c r="H51" i="4"/>
  <c r="B61" i="3" s="1"/>
  <c r="C36" i="10" s="1"/>
  <c r="E31" i="5" l="1"/>
  <c r="D31" i="5"/>
  <c r="G31" i="5" l="1"/>
  <c r="H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tc={A19A528D-0298-4AA4-A003-89B143913765}</author>
  </authors>
  <commentList>
    <comment ref="V17" authorId="0" shapeId="0" xr:uid="{A19A528D-0298-4AA4-A003-89B14391376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Plausifeld für Text in C2_Ergebnis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Dietrich, Astrid</author>
  </authors>
  <commentList>
    <comment ref="E17" authorId="0" shapeId="0" xr:uid="{00000000-0006-0000-0400-000001000000}">
      <text>
        <r>
          <rPr>
            <sz val="8"/>
            <color indexed="81"/>
            <rFont val="Tahoma"/>
            <family val="2"/>
          </rPr>
          <t>Stolle, Simone:
Differenz ergibt sich aus Hundertstel VK-Diff. wegen Rundung Personalrelation auf 2 Nachkommastellen - ist nicht zu vermeiden</t>
        </r>
      </text>
    </comment>
  </commentList>
</comments>
</file>

<file path=xl/sharedStrings.xml><?xml version="1.0" encoding="utf-8"?>
<sst xmlns="http://schemas.openxmlformats.org/spreadsheetml/2006/main" count="1073" uniqueCount="774">
  <si>
    <t>Allgemeine Angaben</t>
  </si>
  <si>
    <t>Art der Einrichtung:</t>
  </si>
  <si>
    <t>Institutionskennzeichen:</t>
  </si>
  <si>
    <t>Allgemeine Angaben zur Pflegeeinrichtung und zum Träger</t>
  </si>
  <si>
    <t>Name der Einrichtung</t>
  </si>
  <si>
    <t>Straße</t>
  </si>
  <si>
    <t>PLZ, Ort</t>
  </si>
  <si>
    <t>Telefon</t>
  </si>
  <si>
    <t>Fax</t>
  </si>
  <si>
    <t>E-Mail</t>
  </si>
  <si>
    <t>PDL</t>
  </si>
  <si>
    <t>In Trägerschaft von:</t>
  </si>
  <si>
    <t>Name des Trägers</t>
  </si>
  <si>
    <t>Zugehörigkeit zu einer Vereinigung von Trägern von stationären Pflegeeinrichtungen im Land</t>
  </si>
  <si>
    <t>Wenn ja, welche?</t>
  </si>
  <si>
    <t>Hiermit erteilen wir o.g. Vereinigung Verhandlungsmandat</t>
  </si>
  <si>
    <t>Platzzahl der Pflegeeinrichtung entsprechend des Versorgungsvertrages:</t>
  </si>
  <si>
    <t>Pflegeeinrichtungskonzeption Stand:</t>
  </si>
  <si>
    <t>ist als Anlage beigefügt</t>
  </si>
  <si>
    <t>von</t>
  </si>
  <si>
    <t>bis</t>
  </si>
  <si>
    <t>AOK PLUS</t>
  </si>
  <si>
    <t>vdek</t>
  </si>
  <si>
    <t>BKK</t>
  </si>
  <si>
    <t>IKK</t>
  </si>
  <si>
    <t>Knappschaft</t>
  </si>
  <si>
    <t>PKV</t>
  </si>
  <si>
    <t>Sonstige Sozialversicherungsträger</t>
  </si>
  <si>
    <t>jährliche Öffnungstage:</t>
  </si>
  <si>
    <t>Plätze:</t>
  </si>
  <si>
    <t>Wachkoma</t>
  </si>
  <si>
    <t>2.</t>
  </si>
  <si>
    <t>Küche</t>
  </si>
  <si>
    <t>Haustechnik</t>
  </si>
  <si>
    <t>Wäscherei</t>
  </si>
  <si>
    <t>Reinigung</t>
  </si>
  <si>
    <t>Verwaltung</t>
  </si>
  <si>
    <t>2.1</t>
  </si>
  <si>
    <t>Lebensmittel</t>
  </si>
  <si>
    <t>2.2</t>
  </si>
  <si>
    <t>Pflegerischer Bedarf</t>
  </si>
  <si>
    <t>2.3</t>
  </si>
  <si>
    <t>2.4</t>
  </si>
  <si>
    <t>Verwaltungsbedarf</t>
  </si>
  <si>
    <t>2.5</t>
  </si>
  <si>
    <t>Zentrale Verwaltungsdienste</t>
  </si>
  <si>
    <t>2.6</t>
  </si>
  <si>
    <t>Betreuungsaufwand</t>
  </si>
  <si>
    <t>2.7</t>
  </si>
  <si>
    <t>Wirtschaftsbedarf</t>
  </si>
  <si>
    <t>2.8</t>
  </si>
  <si>
    <t>Steuern/Abgaben/Versicherungen</t>
  </si>
  <si>
    <t>2.9</t>
  </si>
  <si>
    <t>Wartung (keine Instandhaltung)</t>
  </si>
  <si>
    <t>2.10</t>
  </si>
  <si>
    <t>sonstige Aufwendungen</t>
  </si>
  <si>
    <t>Divisor:</t>
  </si>
  <si>
    <t>Pflegegrad 1</t>
  </si>
  <si>
    <t>Pflegegrad 2</t>
  </si>
  <si>
    <t>Pflegegrad 3</t>
  </si>
  <si>
    <t>Pflegegrad 4</t>
  </si>
  <si>
    <t>Pflegegrad 5</t>
  </si>
  <si>
    <t>Hauswirtschaft</t>
  </si>
  <si>
    <t>Pflegegrad 1:</t>
  </si>
  <si>
    <t>Pflegegrad 2:</t>
  </si>
  <si>
    <t>Pflegegrad 3:</t>
  </si>
  <si>
    <t>Pflegegrad 4:</t>
  </si>
  <si>
    <t>Pflegegrad 5:</t>
  </si>
  <si>
    <t>Die Richtigkeit der in der Aufforderung enthaltenen Angaben wird bestätigt:</t>
  </si>
  <si>
    <t>Ort, Datum</t>
  </si>
  <si>
    <t>Gesamtkalkulation</t>
  </si>
  <si>
    <t>GELBER TEIL</t>
  </si>
  <si>
    <t>Gesamtplätze:</t>
  </si>
  <si>
    <t>WIRD AUS-</t>
  </si>
  <si>
    <t>Tage/Monat</t>
  </si>
  <si>
    <t>GEBLENDET</t>
  </si>
  <si>
    <t>Leistungsbetrag § 43 SGB XI (nur vollstationär):</t>
  </si>
  <si>
    <t>Aufwendungen für Leistungen im Pflegegrad 1</t>
  </si>
  <si>
    <t>Aufwendungen für Leistungen im Pflegegrad 2</t>
  </si>
  <si>
    <t>Aufwendungen für Leistungen im Pflegegrad 3</t>
  </si>
  <si>
    <t>Aufwendungen für Leistungen im Pflegegrad 4</t>
  </si>
  <si>
    <t>Aufwendungen für Leistungen im Pflegegrad 5</t>
  </si>
  <si>
    <t>Aufwendungen für die Unterkunft</t>
  </si>
  <si>
    <t>Aufwendungen für die Verpflegung</t>
  </si>
  <si>
    <t>Gesamtaufwendungen</t>
  </si>
  <si>
    <t>Plausi Ges.</t>
  </si>
  <si>
    <t>Gesamt in €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</si>
  <si>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</si>
  <si>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</si>
  <si>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</si>
  <si>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</si>
  <si>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</si>
  <si>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</si>
  <si>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</si>
  <si>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</si>
  <si>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Sachaufwendungen</t>
  </si>
  <si>
    <t xml:space="preserve">3. </t>
  </si>
  <si>
    <t>Fremdleistungen / Trägerleistungen</t>
  </si>
  <si>
    <t>Umsatz Leistungsbeträge § 43 SGB XI:</t>
  </si>
  <si>
    <t xml:space="preserve"> Budget Eigenanteil nach Pflegegraden:</t>
  </si>
  <si>
    <t>errechnete Pflegesätze (Tag je Platz):</t>
  </si>
  <si>
    <t>Unterkunft:</t>
  </si>
  <si>
    <t>Verpflegung:</t>
  </si>
  <si>
    <t xml:space="preserve">   (ohne Ausbildungsvergütung nach § 82a SGB XI)</t>
  </si>
  <si>
    <t>1.8.</t>
  </si>
  <si>
    <t>gehe weiter zu Bewohnervertretung</t>
  </si>
  <si>
    <t>Stellungnahme der Bewohnervertretung gem. § 85 (3) SGB XI</t>
  </si>
  <si>
    <t>Bewohnervertretung</t>
  </si>
  <si>
    <t>Bewohnerfürsprecher *</t>
  </si>
  <si>
    <t>a)</t>
  </si>
  <si>
    <t xml:space="preserve">Schriftliche Stellungnahme liegt vor </t>
  </si>
  <si>
    <t>Ja</t>
  </si>
  <si>
    <t>weitere Angaben unter c) oder als Anlage erforderlich</t>
  </si>
  <si>
    <t>Nein</t>
  </si>
  <si>
    <t>weitere Angaben unter b) erforderlich</t>
  </si>
  <si>
    <t>b)</t>
  </si>
  <si>
    <t>Begründung für Nichtvorlage der schriftlichen Stellungnahme</t>
  </si>
  <si>
    <t xml:space="preserve">Gelegenheit zur Stellungnahme wurde eingeräumt, </t>
  </si>
  <si>
    <t>Bewohnervertretung oder Bewohnerfürsprecher nicht vorhanden,</t>
  </si>
  <si>
    <t>c)</t>
  </si>
  <si>
    <t>Einbeziehung der Bewohnervertretung / des Bewohnerfürsprechers:</t>
  </si>
  <si>
    <t>Stellungnahme der Bewohnervertretung / des Bewohnerfürsprechers:</t>
  </si>
  <si>
    <t>Unterschrift des Vorsitzenden der Bewohnervertretung</t>
  </si>
  <si>
    <t>oder des Bewohnerfürsprechers</t>
  </si>
  <si>
    <t>Einrichtungsart</t>
  </si>
  <si>
    <t>Kreuz</t>
  </si>
  <si>
    <t>Öffnungstage</t>
  </si>
  <si>
    <t>Auslastung</t>
  </si>
  <si>
    <t>Ja/Nein</t>
  </si>
  <si>
    <t xml:space="preserve">vollstationäre Pflege </t>
  </si>
  <si>
    <t>x</t>
  </si>
  <si>
    <t>ja</t>
  </si>
  <si>
    <t>4. Generation</t>
  </si>
  <si>
    <t>nein</t>
  </si>
  <si>
    <t>teilstationäre Pflege</t>
  </si>
  <si>
    <t>Kurzzeitpflege</t>
  </si>
  <si>
    <t>Pflegeeinrichtung:</t>
  </si>
  <si>
    <t>Einrichtungsleitung</t>
  </si>
  <si>
    <t>Web-Adresse</t>
  </si>
  <si>
    <t>bis:</t>
  </si>
  <si>
    <t>Pflege inklusive QM</t>
  </si>
  <si>
    <t>Betreuung</t>
  </si>
  <si>
    <t>ANT am PS</t>
  </si>
  <si>
    <t>Divisor allg</t>
  </si>
  <si>
    <t>§ 43b:</t>
  </si>
  <si>
    <t>Aufwendungen für § 43b</t>
  </si>
  <si>
    <t>Der vorliegende Antrag auf Abschluss einer neuen Pflegesatzvereinbarung, die zu einer Erhöhung der</t>
  </si>
  <si>
    <t>Entgelte für Pflege, Unterkunft, Verpflegung und des einrichtungseinheitlichen Eigenanteils in vollstationären</t>
  </si>
  <si>
    <t xml:space="preserve">Einrichtungen nach § 43 führen kann, wurde uns vom Einrichtungsträger vorgelegt und erläutert. Die dem   </t>
  </si>
  <si>
    <t xml:space="preserve">Antrag zugrunde liegenden Einzelpositionen, der Umlagemaßstab sowie die Antragsbegründung wurden </t>
  </si>
  <si>
    <t>ausführlich dargestellt und auf die Möglichkeit an der Pflegesatzverhandlung teilzunehmen hingewiesen.</t>
  </si>
  <si>
    <t>(gilt nur für vollstationäre Pflegeeinrichtungen)</t>
  </si>
  <si>
    <t>§ 43b SGB XI:</t>
  </si>
  <si>
    <r>
      <t xml:space="preserve">Aufwendungen für Leistungen im </t>
    </r>
    <r>
      <rPr>
        <b/>
        <sz val="10"/>
        <color theme="1"/>
        <rFont val="Arial"/>
        <family val="2"/>
      </rPr>
      <t>Pflegegrad 1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</si>
  <si>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2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</si>
  <si>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3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</si>
  <si>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4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</si>
  <si>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5</t>
    </r>
  </si>
  <si>
    <r>
      <t xml:space="preserve">Aufwendungen für die 
</t>
    </r>
    <r>
      <rPr>
        <b/>
        <sz val="10"/>
        <color theme="1"/>
        <rFont val="Arial"/>
        <family val="2"/>
      </rPr>
      <t>Unterkunft</t>
    </r>
  </si>
  <si>
    <r>
      <t xml:space="preserve">Aufwendungen für die 
</t>
    </r>
    <r>
      <rPr>
        <b/>
        <sz val="10"/>
        <color theme="1"/>
        <rFont val="Arial"/>
        <family val="2"/>
      </rPr>
      <t>Verpflegung</t>
    </r>
  </si>
  <si>
    <r>
      <t xml:space="preserve">Aufwendungen für 
</t>
    </r>
    <r>
      <rPr>
        <b/>
        <sz val="10"/>
        <color theme="1"/>
        <rFont val="Arial"/>
        <family val="2"/>
      </rPr>
      <t>§ 43b</t>
    </r>
  </si>
  <si>
    <t>Pflegekassen</t>
  </si>
  <si>
    <t xml:space="preserve">davon Träger der Sozialhilfe in %   </t>
  </si>
  <si>
    <t xml:space="preserve">Parteien der Pflegesatzvereinbarung (gem. § 85 Abs. 2 SGB XI) </t>
  </si>
  <si>
    <t>Anteil in %</t>
  </si>
  <si>
    <t>kalkulatorischer Auslastungsgrad:</t>
  </si>
  <si>
    <t>* Im Sinne der besseren Lesbarkeit wurde stellvertretend für beide Geschlechtsformen durchgehend nur die männliche Form verwendet.</t>
  </si>
  <si>
    <t>Bewohnervertretung oder Bewohnerfürsprecher haben diese nicht wahrgenommen</t>
  </si>
  <si>
    <t>(schriftliche Mitteilung des Trägers der Einrichtung an die zuständige Behörde beifügen)</t>
  </si>
  <si>
    <t xml:space="preserve">Adressverzeichnis der Parteien der Pflegesatzvereinbarung
gem. § 85 Abs. 2 SGB XI sowie von Vergütungen nach § 75 SGB XII
</t>
  </si>
  <si>
    <t>AOK PLUS - Die Gesundheitskasse für Sachsen und Thüringen</t>
  </si>
  <si>
    <t>Müllerstraße 41</t>
  </si>
  <si>
    <t>09113 Chemnitz</t>
  </si>
  <si>
    <t>IKK classic</t>
  </si>
  <si>
    <t>Postfach 10 02 51</t>
  </si>
  <si>
    <t>01072 Dresden</t>
  </si>
  <si>
    <t xml:space="preserve">Knappschaft </t>
  </si>
  <si>
    <t>Regionaldirektion Chemnitz</t>
  </si>
  <si>
    <t>Jagdschänkenstraße 50</t>
  </si>
  <si>
    <t>09117 Chemnitz</t>
  </si>
  <si>
    <t>Kommunaler Sozialverband Sachsen</t>
  </si>
  <si>
    <t>Arbeitsgemeinschaft Betriebskrankenkassen</t>
  </si>
  <si>
    <t>BKK-Landesverband Mitte</t>
  </si>
  <si>
    <t>Landesrepräsentanz Sachsen</t>
  </si>
  <si>
    <t>Dr.-Külz-Ring 12</t>
  </si>
  <si>
    <t>01219 Dresden</t>
  </si>
  <si>
    <t>Arbeitsgemeinschaft Ersatzkassen</t>
  </si>
  <si>
    <t>Mitglieder</t>
  </si>
  <si>
    <t>vdek - Landesvertretung Sachsen</t>
  </si>
  <si>
    <t>Glacisstr. 4</t>
  </si>
  <si>
    <t>Techniker Krankenkasse (TK)</t>
  </si>
  <si>
    <t>01099 Dresden</t>
  </si>
  <si>
    <t>DAK-Gesundheit</t>
  </si>
  <si>
    <t>Kaufmännische Krankenkasse - KKH</t>
  </si>
  <si>
    <t>Verband der Privaten Kranken-</t>
  </si>
  <si>
    <t>versicherung e.V.</t>
  </si>
  <si>
    <t>Glinkastr. 40</t>
  </si>
  <si>
    <t>10117 Berlin</t>
  </si>
  <si>
    <t>Barmer</t>
  </si>
  <si>
    <t>Handelskrankenkasse (hkk)</t>
  </si>
  <si>
    <t>HEK - Hanseatische Krankenkasse</t>
  </si>
  <si>
    <t>Äquivalenzen</t>
  </si>
  <si>
    <t>PG 1</t>
  </si>
  <si>
    <t>PG 5</t>
  </si>
  <si>
    <t>PG 4</t>
  </si>
  <si>
    <t>PG 3</t>
  </si>
  <si>
    <t>PG 2</t>
  </si>
  <si>
    <t>PG</t>
  </si>
  <si>
    <t>EEA-Divisor</t>
  </si>
  <si>
    <t>a</t>
  </si>
  <si>
    <t>b</t>
  </si>
  <si>
    <t>Faktor tst</t>
  </si>
  <si>
    <t>Leistungbetrag vst</t>
  </si>
  <si>
    <t>e</t>
  </si>
  <si>
    <t>Kennzeichen Einrichtungsart:</t>
  </si>
  <si>
    <t>Personalaufwendungen (ohne 1.3.)</t>
  </si>
  <si>
    <r>
      <t>Freiwillige Dienste, FSJ</t>
    </r>
    <r>
      <rPr>
        <b/>
        <sz val="10"/>
        <color rgb="FFFF0000"/>
        <rFont val="Arial"/>
        <family val="2"/>
      </rPr>
      <t xml:space="preserve"> </t>
    </r>
  </si>
  <si>
    <t>check/Psatz</t>
  </si>
  <si>
    <t>g</t>
  </si>
  <si>
    <t>f = "tst"</t>
  </si>
  <si>
    <t>f = "KZP"</t>
  </si>
  <si>
    <t>Rechnung mit Äquvalenzen (Rothgang bei vst und KZP, Faktor bei tst)</t>
  </si>
  <si>
    <t>Hochrechnung der Pflegesätze bei Nullbelegung fürTP+KZP</t>
  </si>
  <si>
    <t>vst. PE mit Nullbelegung =&gt; Psätze Ermittlung dr. EEE + Leistungsbetrag, Psatz für PG 1 = 0,78 von Psatz PG 2</t>
  </si>
  <si>
    <t>Überlegung:</t>
  </si>
  <si>
    <t>h</t>
  </si>
  <si>
    <t>Faktor KZP</t>
  </si>
  <si>
    <t>"2" = tst, "1" = vst,WK, 4. Generation , "3" = KZP</t>
  </si>
  <si>
    <t>Abstimmung vom 07.08.2017 mit folgender Entscheidung:</t>
  </si>
  <si>
    <t xml:space="preserve"> - die Herleitung der Psätze für tst + KZP analog der Herleitung der PR bei Nichtbelegung</t>
  </si>
  <si>
    <t xml:space="preserve">   führt in einzelnen Fällen nicht zu den gewünschten Ergebnissen (siehe Testergebnisse vom 05.08.2017)</t>
  </si>
  <si>
    <t xml:space="preserve"> =&gt; desh. ist bei KzP und tst. PE der PG 2 bis 4 zwindend zu belegen</t>
  </si>
  <si>
    <t>Erläuterung zur Verformelung:</t>
  </si>
  <si>
    <t xml:space="preserve">                b)bilde den Psatz PG 1 und PG 5 ab, sofern belegt </t>
  </si>
  <si>
    <t xml:space="preserve">                c) ist der PG 1 bzw. PG 5 nicht belegt, dann "0"</t>
  </si>
  <si>
    <t xml:space="preserve">2. (Spalte f "tst" und f "kzp") </t>
  </si>
  <si>
    <t xml:space="preserve">    gilt 1 b) dann wird der kalkulierte Psatz abgebildet</t>
  </si>
  <si>
    <t xml:space="preserve">    gilt 1 c) dann wird anhand der jeweiligen Faktoren "tst" und "kzp" </t>
  </si>
  <si>
    <t xml:space="preserve">                 der Psatz für PG 1 vom Psatz PG 2  hochgerechnet</t>
  </si>
  <si>
    <t xml:space="preserve">                 der Psatz für PG 5 vom Psatz PG 4 hochgerechnet</t>
  </si>
  <si>
    <t>3. (Spalte g)</t>
  </si>
  <si>
    <t xml:space="preserve">     bilde die Psätze PG 1 und PG 5 entsprechend des Einrichtungstyp "tst" o. </t>
  </si>
  <si>
    <t xml:space="preserve">    "KZP" ab</t>
  </si>
  <si>
    <t>4. (Spalte h)</t>
  </si>
  <si>
    <t xml:space="preserve">    bilde alle Psätze entspr. für den einrichtungstyp "tst" oder "Kzp" ab</t>
  </si>
  <si>
    <t>07.08.2017 - Ableitung der Psätze für tst. PE und KZP bei Nullbelegungen</t>
  </si>
  <si>
    <t>1. Check - a) bilde den Psatz für PG 2 - 4 ab, falls Belegung "0" dann LEER</t>
  </si>
  <si>
    <t>Tabellenblatt Forderung: Bedingte Formatierung in Zeile 40 - EEE nur bei vst UND Zellbezug in Zelle L27 Empfehlung Relation HW im Blatt Forderung geändert: statt H37 auf H39</t>
  </si>
  <si>
    <t>Stand: 19.09.2017 =&gt; Änderungen im Blatt Belegung (nach Vorschlag von Dr. Morgenstern)</t>
  </si>
  <si>
    <t>Zelle A5: Datum überschrieben mit 04.12.2017</t>
  </si>
  <si>
    <t>Fußzeile: anstelle Diskussionsvorschlag AG VM =&gt; Kostenträgerversion Stand: 04.12.2017</t>
  </si>
  <si>
    <t>Platzzahl der angebundenen Kurzzeitpflegeeinrichtung lt. Versorgungsvertrag</t>
  </si>
  <si>
    <t xml:space="preserve">in Zeile 45 eingefügt: </t>
  </si>
  <si>
    <t>plus Erfassungsfeld</t>
  </si>
  <si>
    <t>Zeile L45 Hinweisfeld eingefügt</t>
  </si>
  <si>
    <t>Stand: 05.12.2017</t>
  </si>
  <si>
    <t>07.12.2017 - Änderungen in Blau</t>
  </si>
  <si>
    <t>Ansprechpartner/ Funktion</t>
  </si>
  <si>
    <t>Stand: 11.12.2017</t>
  </si>
  <si>
    <t>Zelle D36 =&gt; Zum Ansprechpartner Funktion eingefügt</t>
  </si>
  <si>
    <t>Stand:13.12.2017</t>
  </si>
  <si>
    <t>Stand 08.05.2018</t>
  </si>
  <si>
    <t>Stand 08.05.2018: PLAUSI KSV in Zelle L61 bei Eintragung unter 5% oder fehlender Eintragung</t>
  </si>
  <si>
    <t>GB Pflege/Häusliche Krankenpflege</t>
  </si>
  <si>
    <t>Bereich Vertragsmanagement Pflege/HKP</t>
  </si>
  <si>
    <t>Team Vergütung Pflege/HKP</t>
  </si>
  <si>
    <t>Geschäftsbereich Pflege/Häusliche Krankenpflege</t>
  </si>
  <si>
    <t>Humboldtstraße 18</t>
  </si>
  <si>
    <t>04105 Leipzig</t>
  </si>
  <si>
    <t>Stand 7.6.2018 - Email KSV auf Adressübersicht korrigiert</t>
  </si>
  <si>
    <t>vereinbarungen-pflege@ksv-sachsen.de</t>
  </si>
  <si>
    <t>Stand 7.6.18</t>
  </si>
  <si>
    <t>Hinweis zum Mappenversand an KSV von Zelle L61 ind Zelle K62 genommen (Sichtbarkeit beim Ausdruck)</t>
  </si>
  <si>
    <t>Stand: 26.07.2018: Anpassung angebundene KZP, Berechnung PG1</t>
  </si>
  <si>
    <t>Zelle H53 neue Formel: =WENN(Belegung!E26&gt;0;Gesamtkalkulation!H47*0,96/0,9;J53*0,78) STATT BISHER: =WENN('Allgemeine Angaben'!$L$45&gt;0;Gesamtkalkulation!L47*0,96/0,9;"")</t>
  </si>
  <si>
    <t>Stand: 29.11.2018: Anpassungen in der PK-Aufstellung</t>
  </si>
  <si>
    <t>Nachrichtliche Angaben zum Zeitpunkt der Antragstellung und nicht Gegenstand dieses Antrages</t>
  </si>
  <si>
    <r>
      <t xml:space="preserve">Angebot gesundheitliche Versorgungsplanung in der letzten Lebensphase </t>
    </r>
    <r>
      <rPr>
        <sz val="9"/>
        <color theme="1"/>
        <rFont val="Arial"/>
        <family val="2"/>
      </rPr>
      <t>(§132g SGB V)</t>
    </r>
  </si>
  <si>
    <t>Angaben zum Zeitpunkt der Antragstellung die nicht Gegenstand des Antrages sind mit eingefügt</t>
  </si>
  <si>
    <t>vom:</t>
  </si>
  <si>
    <t>Relationen</t>
  </si>
  <si>
    <t>zusätzliche Betreuung und Aktivierung nach    § 43 b SGB XI:</t>
  </si>
  <si>
    <t>Belegung:</t>
  </si>
  <si>
    <t>Betreuung:</t>
  </si>
  <si>
    <t>Leitung/Verwaltung:</t>
  </si>
  <si>
    <t>Hauswirtschaft:</t>
  </si>
  <si>
    <t>Küche:</t>
  </si>
  <si>
    <t>Haustechnik:</t>
  </si>
  <si>
    <t>Personalkosten:</t>
  </si>
  <si>
    <t>zusätzliche Betreuung und Aktivierung nach       § 43 b SGB XI:</t>
  </si>
  <si>
    <t>Pflege gesamt:</t>
  </si>
  <si>
    <t>Funktionsbereich:</t>
  </si>
  <si>
    <t>gesamt:</t>
  </si>
  <si>
    <t>Stellen</t>
  </si>
  <si>
    <t>Personalausstattung:</t>
  </si>
  <si>
    <t>Freiwillige Dienste/FSJ Einsatz:</t>
  </si>
  <si>
    <t>Freiwillige Dienste/ FSJ Einsatz:</t>
  </si>
  <si>
    <t>€/VK / €/Stelle</t>
  </si>
  <si>
    <t>pflegerischer Sachbedarf</t>
  </si>
  <si>
    <t>Wasser, Energie, Brenntstoffe</t>
  </si>
  <si>
    <t>Gesamtsumme: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</si>
  <si>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</si>
  <si>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</si>
  <si>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</si>
  <si>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</si>
  <si>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</si>
  <si>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</si>
  <si>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</si>
  <si>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</si>
  <si>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</si>
  <si>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</si>
  <si>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Fremdleistungen/ Leistungen des Trägers</t>
  </si>
  <si>
    <t>sonstiges</t>
  </si>
  <si>
    <t>3.1.</t>
  </si>
  <si>
    <t>3.2.</t>
  </si>
  <si>
    <t>3.3.</t>
  </si>
  <si>
    <t>3.4.</t>
  </si>
  <si>
    <t>3.5.</t>
  </si>
  <si>
    <t>3.6.</t>
  </si>
  <si>
    <t>3.7.</t>
  </si>
  <si>
    <t>geforderte Pflegesätze:</t>
  </si>
  <si>
    <t>Unterkunft</t>
  </si>
  <si>
    <t>43 b SGB XI</t>
  </si>
  <si>
    <t>Beförderung:</t>
  </si>
  <si>
    <t>Vergütungszuschlag für:</t>
  </si>
  <si>
    <t>Datum</t>
  </si>
  <si>
    <t>Unterschrift</t>
  </si>
  <si>
    <t>Eigenanteil:</t>
  </si>
  <si>
    <t>Belegung für angebundene Kurzzeitpflege:</t>
  </si>
  <si>
    <t>Vergütungszuschlag für angebundene KZP</t>
  </si>
  <si>
    <t>geforderte Pflegesätze für die angebundene Kurzzeitpflege (KZP):</t>
  </si>
  <si>
    <t>zusätzliche Betreuung und Aktivierung</t>
  </si>
  <si>
    <t>Leitung/ Verwaltung</t>
  </si>
  <si>
    <t>Wasser/ Energie/ Brennstoffe</t>
  </si>
  <si>
    <t>Steuern/ Abgaben/ Versicherungen</t>
  </si>
  <si>
    <r>
      <rPr>
        <sz val="10"/>
        <color theme="1"/>
        <rFont val="Arial"/>
        <family val="2"/>
      </rPr>
      <t>Wartung</t>
    </r>
    <r>
      <rPr>
        <sz val="9"/>
        <color theme="1"/>
        <rFont val="Arial"/>
        <family val="2"/>
      </rPr>
      <t xml:space="preserve"> (keine Instandhaltung)</t>
    </r>
  </si>
  <si>
    <t>Küche (ohne Pkt. 2.1)</t>
  </si>
  <si>
    <t>bi/Name des Antrag soll entspr. Fallberatung vom 04.09.2019 angepasst werden</t>
  </si>
  <si>
    <t>VK-Umfang für der PDL/stellv. PDL entsprechend RVT</t>
  </si>
  <si>
    <t>Plätze von</t>
  </si>
  <si>
    <t>Plätze bis</t>
  </si>
  <si>
    <t>VK</t>
  </si>
  <si>
    <t>VK PDL für PE</t>
  </si>
  <si>
    <t xml:space="preserve"> &lt; 151</t>
  </si>
  <si>
    <t>PDL/stellv. PDL</t>
  </si>
  <si>
    <t>TAB Berechnung VK-Umfang PDL/stellv. PDL eingefügt = Ergebnis mit TAB Kat verknüpft</t>
  </si>
  <si>
    <t>Belegung</t>
  </si>
  <si>
    <t>PR</t>
  </si>
  <si>
    <t>VK nach PR</t>
  </si>
  <si>
    <t>% Ansatz für Verteilung Pkosten Pflege</t>
  </si>
  <si>
    <t>PK-Pflege</t>
  </si>
  <si>
    <t>Summe:</t>
  </si>
  <si>
    <t>PDL lt. TAB Personalaufw.</t>
  </si>
  <si>
    <t>Gesamt VK Pflege inkl PDL/stellv.</t>
  </si>
  <si>
    <t>Wäschekennzeichnung</t>
  </si>
  <si>
    <t>13.11.2019: Datenhinweisfeld in Zelle L45 angepasst</t>
  </si>
  <si>
    <t>13.11.2019: Zelle H46 Plausifeld eingefügt - Angabe Platzzahl angebundene KZP nur bei vollstationären PE möglich</t>
  </si>
  <si>
    <t>Kalkulation</t>
  </si>
  <si>
    <t>Relationen  angebundene KZP</t>
  </si>
  <si>
    <t>vollstationäre Pflegeeinrichtung</t>
  </si>
  <si>
    <t>angebundene Kurzzeitpflege</t>
  </si>
  <si>
    <t>Probe</t>
  </si>
  <si>
    <t>Relation ohne PDL/stellv. PDL</t>
  </si>
  <si>
    <t>Personalumfang</t>
  </si>
  <si>
    <t>proz. Verteilung Personalumfang nach Relation</t>
  </si>
  <si>
    <t>Relation inklusive PDL/stellv. PDL</t>
  </si>
  <si>
    <t xml:space="preserve">  PDL/stellv. PDL:</t>
  </si>
  <si>
    <t>Gesamt:</t>
  </si>
  <si>
    <t>Umrechnung der Personalrelation Pflege vst. exkl. PDL/stellv. PDL für die angebundene KZP Relation Pflege inklusive PDL/stellv. PDL</t>
  </si>
  <si>
    <t>Antrag vom:</t>
  </si>
  <si>
    <t>Beschäftigungsgruppen nach § 3 Abs. 3 RL § 72 SGB XI</t>
  </si>
  <si>
    <t>stellv. PDL</t>
  </si>
  <si>
    <t>PFK/BFK</t>
  </si>
  <si>
    <t>PK/BK</t>
  </si>
  <si>
    <t>PK/BK o.</t>
  </si>
  <si>
    <t>Personalkostenaufstellung nach Tätigkeit und Vergütungsgruppe</t>
  </si>
  <si>
    <t>Name der Einrichtung:</t>
  </si>
  <si>
    <t>Ort der Einrichtung:</t>
  </si>
  <si>
    <t xml:space="preserve">Angaben für den Prognosezeitraum </t>
  </si>
  <si>
    <t>Arbeitgeberanteile zur Sozialversicherung:</t>
  </si>
  <si>
    <t>%</t>
  </si>
  <si>
    <t>Folgenden Personalkostensteigerungen wurden in die Prognose eingearbeitet:</t>
  </si>
  <si>
    <t>Beiträge zur Altersvorsorge:</t>
  </si>
  <si>
    <t>Steigerung ab:</t>
  </si>
  <si>
    <t>Prozent:</t>
  </si>
  <si>
    <t xml:space="preserve">             </t>
  </si>
  <si>
    <t>Pseudonym Nummer         (bei geringfügig Beschäftigten bitte GfB eingeben)</t>
  </si>
  <si>
    <t>Stellenanteil VK</t>
  </si>
  <si>
    <t>Stufe</t>
  </si>
  <si>
    <t>Grundlohn/-gehalt in € je VK/Monat</t>
  </si>
  <si>
    <t xml:space="preserve">Grundlohn/-gehalt </t>
  </si>
  <si>
    <t>VWL</t>
  </si>
  <si>
    <t>Urlaubsgeld</t>
  </si>
  <si>
    <t xml:space="preserve">Jahressonder-
zahlung/ 
Weihnachts-
geld </t>
  </si>
  <si>
    <t>HILFSSPALTEN_AUSBLENDEN_SPERREN</t>
  </si>
  <si>
    <t>sv-pflichtig</t>
  </si>
  <si>
    <t>sv-frei</t>
  </si>
  <si>
    <t>VK je Beschäftigungsgruppe</t>
  </si>
  <si>
    <t>durchschnittliche Gesamtbruttopersonalkosten je Stellenumfang</t>
  </si>
  <si>
    <t>Im "Registerblatt Start"  auf Einfügen oder Löschen klicken (Gruppe Zellen)</t>
  </si>
  <si>
    <t>1.1. Pflegefachkräfte</t>
  </si>
  <si>
    <t xml:space="preserve">PK/BK  </t>
  </si>
  <si>
    <t xml:space="preserve">PK/BK o. </t>
  </si>
  <si>
    <t>Leiharbeitnehmer</t>
  </si>
  <si>
    <t>Summe Pflegefachkräfte:</t>
  </si>
  <si>
    <t>1.2. Pflegehilfskräfte</t>
  </si>
  <si>
    <t>Summe Pflegehilfskräfte:</t>
  </si>
  <si>
    <t>2. Betreuung</t>
  </si>
  <si>
    <t>Summe Betreuung:</t>
  </si>
  <si>
    <t>3. Zusätzliche Betreuung und Aktivierung nach § 43b SGB XI</t>
  </si>
  <si>
    <t>Summe § 43b SGB XI:</t>
  </si>
  <si>
    <t>5. Hauswirtschaft</t>
  </si>
  <si>
    <t>Summe Hauswirtschaft:</t>
  </si>
  <si>
    <t>6. Küche</t>
  </si>
  <si>
    <t>Summe Küche:</t>
  </si>
  <si>
    <t>Beschätigungsgruppe</t>
  </si>
  <si>
    <t>VK alle Beschäftigungsgruppen</t>
  </si>
  <si>
    <t>Gesamtbruttopersonalkosten je Jahr</t>
  </si>
  <si>
    <t>jährliche Einmalzahlungen in € je Stellenanteil</t>
  </si>
  <si>
    <t>monatliche Zahlungen (AN-Brutto) in € je Stellenanteil</t>
  </si>
  <si>
    <t>Personalnebenkosten:</t>
  </si>
  <si>
    <t>Einrichtung:</t>
  </si>
  <si>
    <t>PLZ Ort:</t>
  </si>
  <si>
    <t>Welche/r Tarif/AVR</t>
  </si>
  <si>
    <t>Entgelt-gruppe</t>
  </si>
  <si>
    <t>mtl. Grundgehalt</t>
  </si>
  <si>
    <t>mtl. VWL</t>
  </si>
  <si>
    <t>mtl. pflegetypische fixe Zulagen</t>
  </si>
  <si>
    <t>mtl. Einmalzahlungen</t>
  </si>
  <si>
    <t>Fachkraftquote:</t>
  </si>
  <si>
    <t xml:space="preserve"> mind. 3 Jahre Berufsausbildung</t>
  </si>
  <si>
    <t>mind. 1 Jahr Berufsausbildung</t>
  </si>
  <si>
    <t>ohne mind. 1 Jahr Berufsausbildung</t>
  </si>
  <si>
    <t>fixe, regelm. Entlohnung je VK</t>
  </si>
  <si>
    <t xml:space="preserve">Anteil je Beschäftigungsgruppe </t>
  </si>
  <si>
    <t xml:space="preserve">monatliche Zahlungen (AN-Brutto) in € je Stellenanteil </t>
  </si>
  <si>
    <t>durchschnittliche  Arbeitgeber-bruttopersonalkosten (inkl. SV-AG)  in € je Stellenanteil</t>
  </si>
  <si>
    <t>durchschnittliche Gesamt-bruttopersonalkosten in € je VK</t>
  </si>
  <si>
    <t>Unternehmerrisiko:</t>
  </si>
  <si>
    <t>Sozialversicherungsbeitrag "geringfügig Beschäftigte"</t>
  </si>
  <si>
    <t>Entlohnung der Pflege-/Betreuungsmitarbeiter entsprechend der Vorgaben des GVWG</t>
  </si>
  <si>
    <t>aktuelle Vereinbarungszeitraum:</t>
  </si>
  <si>
    <t>Anpassung der Vergütung ab:</t>
  </si>
  <si>
    <t>Anpassung der Vergütung</t>
  </si>
  <si>
    <t>Anpassung:</t>
  </si>
  <si>
    <t>Anpassung der Vergütung der aktuell laufenden Preisvereinbarung</t>
  </si>
  <si>
    <t>Pflegeeinrichtung</t>
  </si>
  <si>
    <t>Einr.-Art:</t>
  </si>
  <si>
    <t>Telefon:</t>
  </si>
  <si>
    <t>Fax:</t>
  </si>
  <si>
    <t>E-Mail:</t>
  </si>
  <si>
    <t>Trägerdaten</t>
  </si>
  <si>
    <t>Anpassung der Vergütung:</t>
  </si>
  <si>
    <t>von:</t>
  </si>
  <si>
    <t xml:space="preserve">bis: </t>
  </si>
  <si>
    <t>Belegung je Pflegegrad</t>
  </si>
  <si>
    <t>I</t>
  </si>
  <si>
    <t>II</t>
  </si>
  <si>
    <t>III</t>
  </si>
  <si>
    <t>IV</t>
  </si>
  <si>
    <t>V</t>
  </si>
  <si>
    <t>angebundene Kurzzeitpflege:</t>
  </si>
  <si>
    <t>Personalrelationen Pflege</t>
  </si>
  <si>
    <t>Pflegegrad</t>
  </si>
  <si>
    <t>Fachkraftquote</t>
  </si>
  <si>
    <t>Personalrelationen außerhalb Pflege</t>
  </si>
  <si>
    <t>Leitung/Ver-waltung</t>
  </si>
  <si>
    <t>zusätzliche Betreuung § 43b SGB XI</t>
  </si>
  <si>
    <t>FSJ/BFD Anzahl Stellen</t>
  </si>
  <si>
    <t>Personalaufwendungen</t>
  </si>
  <si>
    <t>Pflege</t>
  </si>
  <si>
    <t>Pflegesätze</t>
  </si>
  <si>
    <t>Vergütungszuschläge für</t>
  </si>
  <si>
    <t>Eigenanteil</t>
  </si>
  <si>
    <t>Verpflegung</t>
  </si>
  <si>
    <t>Einrichtung</t>
  </si>
  <si>
    <t>Die Richtigkeit der Angaben wird bestätigt:</t>
  </si>
  <si>
    <t>Träger der Einrichtung (Datum, Unterschrift)</t>
  </si>
  <si>
    <t>IK angebundene KZP:</t>
  </si>
  <si>
    <t>Institutionskennzeichen (IK):</t>
  </si>
  <si>
    <t>IK anbebundene KZP:</t>
  </si>
  <si>
    <t>Institutionskennzeichen angebundene Kurzzeitpflege:</t>
  </si>
  <si>
    <t>Verhandelte Kostenkalkulation der aktuellen Pflegesatzvereinbarung</t>
  </si>
  <si>
    <t>Laufzeit</t>
  </si>
  <si>
    <t>Fassung vom:</t>
  </si>
  <si>
    <t>einrichtungsindividuelles Entgeltniveau</t>
  </si>
  <si>
    <t xml:space="preserve">arbeitszeitnormierter Stundenlohn </t>
  </si>
  <si>
    <t>unmittelbare Bindung Tarif/ AVR:</t>
  </si>
  <si>
    <t>Entlohnung nach:</t>
  </si>
  <si>
    <t>Besitzstand</t>
  </si>
  <si>
    <r>
      <rPr>
        <b/>
        <sz val="10"/>
        <color rgb="FFFF0000"/>
        <rFont val="Arial"/>
        <family val="2"/>
      </rPr>
      <t>regelmäßige und fixe</t>
    </r>
    <r>
      <rPr>
        <b/>
        <sz val="10"/>
        <rFont val="Arial"/>
        <family val="2"/>
      </rPr>
      <t xml:space="preserve"> pflegetypische Zulagen                                                          </t>
    </r>
  </si>
  <si>
    <r>
      <rPr>
        <b/>
        <sz val="10"/>
        <color rgb="FF0070C0"/>
        <rFont val="Arial"/>
        <family val="2"/>
      </rPr>
      <t>variable pflegetypische</t>
    </r>
    <r>
      <rPr>
        <b/>
        <sz val="10"/>
        <rFont val="Arial"/>
        <family val="2"/>
      </rPr>
      <t xml:space="preserve"> Zuschläge </t>
    </r>
  </si>
  <si>
    <t>mtl. Grundgehalt inkl. Besitzstand</t>
  </si>
  <si>
    <t xml:space="preserve">Differenzierung nach Beschäftigungs-gruppen  </t>
  </si>
  <si>
    <t>SV-Beiträge</t>
  </si>
  <si>
    <t xml:space="preserve"> (in%)</t>
  </si>
  <si>
    <t>Gesamt</t>
  </si>
  <si>
    <t>AG</t>
  </si>
  <si>
    <t>AN</t>
  </si>
  <si>
    <t>KV</t>
  </si>
  <si>
    <t>RV</t>
  </si>
  <si>
    <t>AV</t>
  </si>
  <si>
    <t>PV* mit Kd.</t>
  </si>
  <si>
    <t>Gesamt *</t>
  </si>
  <si>
    <t>U2</t>
  </si>
  <si>
    <t>100% Erstatt.</t>
  </si>
  <si>
    <t xml:space="preserve">U1 </t>
  </si>
  <si>
    <t>50% Erstatt.</t>
  </si>
  <si>
    <t>Insolvenzgeld</t>
  </si>
  <si>
    <t>Gesamt *+U2+Insolvenzgeld</t>
  </si>
  <si>
    <t>Gesamt *+U1+U2+Insolvenzgeld</t>
  </si>
  <si>
    <t>U1</t>
  </si>
  <si>
    <t>RV pauschal</t>
  </si>
  <si>
    <t>KV pauschal</t>
  </si>
  <si>
    <t xml:space="preserve">geringfügig Beschäftigte </t>
  </si>
  <si>
    <t>gehe weiter zu C2_Kalkulation</t>
  </si>
  <si>
    <t>gehe weiter zu C2_Personalkostenübersicht</t>
  </si>
  <si>
    <t>gehe weiter zu C2_Gesamtkalkulation</t>
  </si>
  <si>
    <t>Fahrtkosten</t>
  </si>
  <si>
    <t>weitere zusätzliche Zuschläge/Zulagen / betriebliche Altersversorgung</t>
  </si>
  <si>
    <t>Ausbildungsbetrieb und/oder Praktikumsbetrieb nach dem Pflegeberufegesetz</t>
  </si>
  <si>
    <t>SPERREN UND AUSBLENDEN</t>
  </si>
  <si>
    <t>Beförderung (Preis):</t>
  </si>
  <si>
    <t>handelnd für alle Kostenträger (Datum, Unterschrift)</t>
  </si>
  <si>
    <t>€/Tag</t>
  </si>
  <si>
    <t xml:space="preserve">Erläuterung der Änderungen gegenüber der Vorversion (Änderungshistorie ab 19.5.22) </t>
  </si>
  <si>
    <t>Datum der 
Änderung</t>
  </si>
  <si>
    <t>Tabellenblatt</t>
  </si>
  <si>
    <t>Zeile/Spalte</t>
  </si>
  <si>
    <t>Erläuterung der Änderung</t>
  </si>
  <si>
    <t>Hinweise für die Anwender</t>
  </si>
  <si>
    <t>C2_Versionsinfo</t>
  </si>
  <si>
    <t>TAB neu eingefügt</t>
  </si>
  <si>
    <t>C2_Archiv</t>
  </si>
  <si>
    <t>Hinterlegung der SV-Beiträge von 2022</t>
  </si>
  <si>
    <t>TAB soll Historie des Antrages nachvollziehbar darstellen</t>
  </si>
  <si>
    <t>C2_Allgemeine Angaben</t>
  </si>
  <si>
    <t>H49</t>
  </si>
  <si>
    <t>Zelle H15;J15;L15;N15;P15;R15;T15;V15</t>
  </si>
  <si>
    <t>bisher Tag/€ - korrigiert in €/Tag</t>
  </si>
  <si>
    <t>Korrektur der Überschrift</t>
  </si>
  <si>
    <t>Zeile 45</t>
  </si>
  <si>
    <r>
      <t xml:space="preserve">alt: Unterschrift für alle Leistungsträger (Datum, Unterschrift)                                                     </t>
    </r>
    <r>
      <rPr>
        <u/>
        <sz val="10"/>
        <color theme="1"/>
        <rFont val="Arial"/>
        <family val="2"/>
      </rPr>
      <t>neu:</t>
    </r>
    <r>
      <rPr>
        <sz val="10"/>
        <color theme="1"/>
        <rFont val="Arial"/>
        <family val="2"/>
      </rPr>
      <t xml:space="preserve"> Unterschrift für alle Kostenräger (Datum, Unterschrift)</t>
    </r>
  </si>
  <si>
    <t>Erfahrung KSV - Leistungserbringer haben oftmals auf Unterschriftenzeile der Leistungsträger unterzeichnet - mit Austausch des Wortes Leistungsträger in Kostenträger soll dies verhindert werden</t>
  </si>
  <si>
    <r>
      <rPr>
        <u/>
        <sz val="10"/>
        <color theme="1"/>
        <rFont val="Arial"/>
        <family val="2"/>
      </rPr>
      <t>bisher in H49:</t>
    </r>
    <r>
      <rPr>
        <sz val="10"/>
        <color theme="1"/>
        <rFont val="Arial"/>
        <family val="2"/>
      </rPr>
      <t xml:space="preserve"> Datum 01.09.2022 hinterlegt, keine Erfassungsmöglichkeit für Leistungserbringer                                             </t>
    </r>
    <r>
      <rPr>
        <u/>
        <sz val="10"/>
        <color theme="1"/>
        <rFont val="Arial"/>
        <family val="2"/>
      </rPr>
      <t>neu in H49</t>
    </r>
    <r>
      <rPr>
        <sz val="10"/>
        <color theme="1"/>
        <rFont val="Arial"/>
        <family val="2"/>
      </rPr>
      <t>: ist Erfassungsfeld, Datenüberprüfung eingefügt =&gt; H49 darf nur größer als 31.01.2023 sein plus Hinweistext: Laufzeitbeginn ab 01.02.2023 möglich, kein Zellschutz</t>
    </r>
  </si>
  <si>
    <t>P4</t>
  </si>
  <si>
    <t>Formatanpassung als Datumswert, damit korrekte Übernahme des Antragsdatums</t>
  </si>
  <si>
    <t>regional übliches Entgelt</t>
  </si>
  <si>
    <t>G8</t>
  </si>
  <si>
    <t>C2_Personalkostenübersicht</t>
  </si>
  <si>
    <t>keine Auswahl mehr - DropDown entfernt, Zelle gesperrt, Text fest: regional übliches Entgelt</t>
  </si>
  <si>
    <t>Überschrift neu: Vereinfachtes Antragsverfahren für tarifungebundene Einrichtungen mit laufender Vereinbarung über den 31. Januar 2023 im Rahmen § 72 Abs. 3b Satz 6 in Verbindung mit der Veröffentlichung nach § 82c Abs. 5 SGB XI (Stand 30.11.2022)</t>
  </si>
  <si>
    <t>A1</t>
  </si>
  <si>
    <t>C2_Allgemeine Angaben und C2_Hinweise</t>
  </si>
  <si>
    <t>Datenüberprüfung: Satt "Warnung" jetzt "Stopp" bei Antrag vor 1.2.2023</t>
  </si>
  <si>
    <t>Zellen gesperrt aber nicht mehr ausgeblendet</t>
  </si>
  <si>
    <t>neue Hinweise Stand 8.12.22 und Anpassung Fußzeilen</t>
  </si>
  <si>
    <t>Bereich A351:F361</t>
  </si>
  <si>
    <t>C2_Hinweise</t>
  </si>
  <si>
    <t>C2_Gesamtkalkulation</t>
  </si>
  <si>
    <t>H36</t>
  </si>
  <si>
    <t>Formel fehlte, Formel wurde wie folgt eingefügt:=G36/$H$11</t>
  </si>
  <si>
    <t>C36</t>
  </si>
  <si>
    <t>Rechtschreibfehler korrigiert</t>
  </si>
  <si>
    <t>Form der Kurzzeitpflege:</t>
  </si>
  <si>
    <t>Beschäftigungdgruppe</t>
  </si>
  <si>
    <t>mind. 3 Jahre Berufsausbildung</t>
  </si>
  <si>
    <t>Plausibilitätsprüfung</t>
  </si>
  <si>
    <t>einrichtungsindividuelles Entgeltniveau inkl. IAP</t>
  </si>
  <si>
    <t>Abbildung IAP je Stellenumfang</t>
  </si>
  <si>
    <t>nach Zeile 7 2 weitere Zeilen eingefügt</t>
  </si>
  <si>
    <t>Erfassungfelder neu für § 88a SGB XI</t>
  </si>
  <si>
    <t>D8</t>
  </si>
  <si>
    <t>Form der Kurzeitpflege:</t>
  </si>
  <si>
    <t>H8:K8</t>
  </si>
  <si>
    <t>Dropdown-Feld. solitär; angebunden</t>
  </si>
  <si>
    <t>J9 = =WENN(UND(D7="kzp";H8="");"Bitte Form der Kurzzeitpflege angeben.";"")</t>
  </si>
  <si>
    <t>Plausi-Feld</t>
  </si>
  <si>
    <t>Text aus B73 in B 71 verschoben</t>
  </si>
  <si>
    <t>L73 - Dropdown gelöscht</t>
  </si>
  <si>
    <t>Angaben nach § 8 Abs. 6 SG B XI mit § 113c SGB XI hinfällig</t>
  </si>
  <si>
    <t>C2_Kalkulation</t>
  </si>
  <si>
    <t>D6 - Dropdown angepasst</t>
  </si>
  <si>
    <t>Datenüberprüfung: 70%-100%, Text analog B2 wg. KZP</t>
  </si>
  <si>
    <t>KAT</t>
  </si>
  <si>
    <t>A102:D113 - Tabelle SV-Beiträge angepasst auf Werte von 7/2023 lt. Abstimmung UAG</t>
  </si>
  <si>
    <t>nach Spalte Q 1 Spalte eingefügt für Abbildung IAP</t>
  </si>
  <si>
    <t>Spalte S - Formeln angepasst</t>
  </si>
  <si>
    <t>Berücksichtigung IAP</t>
  </si>
  <si>
    <t>V17</t>
  </si>
  <si>
    <t>Plausi-Feld für bedingt formatiert einsehbarer Text in TAB C2_Ergebnis B39:K40</t>
  </si>
  <si>
    <t>Neu AN : AP</t>
  </si>
  <si>
    <t>Abbildung der IAP für die Berufsgruppen lt. GVWG (wirtschaftliche Entlohnung)</t>
  </si>
  <si>
    <t>A360:F360</t>
  </si>
  <si>
    <t>Abbildung einrichtungsind. Ent. inkl. IAP</t>
  </si>
  <si>
    <t>G360</t>
  </si>
  <si>
    <t>Plausi Feld - Vgl. mit 10+reg. En.</t>
  </si>
  <si>
    <t>H346:L353</t>
  </si>
  <si>
    <t>Übersicht VK-Umfänge nach § 113c SGB XI - Abbildung VK lt. Ergebnisprotokoll + Abbildung VK lt. Angaben in C2_Personalkostenübersicht</t>
  </si>
  <si>
    <t>B39:K40</t>
  </si>
  <si>
    <t>Text - sofern IAP, dann in Folgeverhandlung kein Pauschalverfahren, bedingt formatiert</t>
  </si>
  <si>
    <t>C2_Ergebnis</t>
  </si>
  <si>
    <t xml:space="preserve">keine Abbildung der VK Umfänge lt. § 113c SGB XI, bisher in PSV nicht enthalten, C2 dient lediglich zur Anpassung an die neuen Mindestvergütungen </t>
  </si>
  <si>
    <t>A1:N1</t>
  </si>
  <si>
    <t>Überschrift neu: Vereinfachtes Antragsverfahren für tarifungebundene Einrichtungen mit laufender Vereinbarung über den 31. Dezember 2023 im Rahmen § 72 Abs. 3b Satz 6 in Verbindung mit der Veröffentlichung nach § 82c Abs. 5 SGB XI (Stand 31.10.2023)</t>
  </si>
  <si>
    <t>Plausi für TAB 113c in TAB C2_Personalkostenübersicht - Anzeige nur wenn vst. + LZ ab 01.07.2023</t>
  </si>
  <si>
    <t>1. Bedingung</t>
  </si>
  <si>
    <t>2. Bedingung</t>
  </si>
  <si>
    <t>Ergebnis</t>
  </si>
  <si>
    <t>Erläuterung</t>
  </si>
  <si>
    <t>2 = wenn vst</t>
  </si>
  <si>
    <t>2 = wenn LZ aktuell ab 01.07.2023</t>
  </si>
  <si>
    <t xml:space="preserve">Plausi-Tabelle I1:N5 </t>
  </si>
  <si>
    <t>Plausifelder für bedingte Formatierung in TAB C2_Personalkostenübersicht in TABH346:L353 113c Werte</t>
  </si>
  <si>
    <t>B360</t>
  </si>
  <si>
    <t>Formel mit Rundung jetzt analog C1</t>
  </si>
  <si>
    <t>bedingte Formatierung mit Bezug zu TAB KAT Zelle K5</t>
  </si>
  <si>
    <t>D6 - Dropdown Text angepasst</t>
  </si>
  <si>
    <t>für KZP nur noch: 70% - 100%</t>
  </si>
  <si>
    <t xml:space="preserve">Mit der Berücksichtung der Inflationsausgleichsprämie ist für die nächste Vergütungsverhandlung die Nutzung eines pauschal, vereinfachten Verhandlungsverfahrens grundsätzlich nicht möglich. </t>
  </si>
  <si>
    <t>Platzzahl der angebundenen / integrierte Kurzzeitpflege lt. Versorgungsvertrag</t>
  </si>
  <si>
    <t xml:space="preserve">Personalmengen nach § 113 c SGB XI lt. der aktuellen Ergebniskalkulation </t>
  </si>
  <si>
    <t xml:space="preserve">Inflationsaus-gleichsprämie (IAP) </t>
  </si>
  <si>
    <t>J12 + J15 - Dropdwon Text angepasst</t>
  </si>
  <si>
    <t>H50</t>
  </si>
  <si>
    <t>L46</t>
  </si>
  <si>
    <t xml:space="preserve">Datenüberprüfung angepasst,Text - Hinweis auf C2 Hinweise </t>
  </si>
  <si>
    <t>Datenüberprüfung angepasst, LZ ab 01.01.2024 möglich + Text Fehlermehlung</t>
  </si>
  <si>
    <t>Anpassung der Überschrift</t>
  </si>
  <si>
    <t>Plausi -Feld entfällt</t>
  </si>
  <si>
    <t>Datenübertragung - Text: IAP nur angeben, wenn in akt. VH bereits mit dabei</t>
  </si>
  <si>
    <t>R122;R225;R246;R275;R308;R341</t>
  </si>
  <si>
    <t>Formel für Ergebnis €/VK/M ergänzt</t>
  </si>
  <si>
    <t>Plausi-Tabelle I1:N5 - Abstimmung UAG</t>
  </si>
  <si>
    <t>solange keine Klärung für 4. Gen. - werden alle Pflege- und Betreuungsmitarbeiter auch aus HW + Kü ohne PDL lt. RV berechnet</t>
  </si>
  <si>
    <t>H53;J53;L53;N53;P53;R53,T53</t>
  </si>
  <si>
    <t>Formel für angebundene/integrierte KZP angepasst - Auslastung 80%</t>
  </si>
  <si>
    <t>R18</t>
  </si>
  <si>
    <t>J351:L351</t>
  </si>
  <si>
    <t>ohne Schreibschutz</t>
  </si>
  <si>
    <t>A5</t>
  </si>
  <si>
    <t>Fußzeile</t>
  </si>
  <si>
    <t>Version: 12.11.2024, PSK-Beschluss vom 07.11.2024</t>
  </si>
  <si>
    <t xml:space="preserve"> ..... (Stand 31.10.2024)</t>
  </si>
  <si>
    <t>B26;H26</t>
  </si>
  <si>
    <t>Plausi f. bedingte Formatierung FKQ-Anzeige im TAB Kalk</t>
  </si>
  <si>
    <t>a.) KZP + TP = 1</t>
  </si>
  <si>
    <t>b.) vst. mit angebundener/integrierten KZP = 2</t>
  </si>
  <si>
    <t>c.) sofern weder a noch b gilt dann = 0</t>
  </si>
  <si>
    <t>C2_Kat</t>
  </si>
  <si>
    <t>DropDown für TAB C1_Kalkulation; B28</t>
  </si>
  <si>
    <t>Anteil der PFK/BFK in Höhe von:</t>
  </si>
  <si>
    <t>FKQ Pflege - vst. PE:</t>
  </si>
  <si>
    <t>Plausi für bedingte Formatierung und Abb. FKQ/Anteil § 113c SGB XI im TAB Ergebnis</t>
  </si>
  <si>
    <t>B28</t>
  </si>
  <si>
    <t>Dropdown, Anteil der PFK/BFK in Höhe von:, FKQ Pflege - vst. PE (Liste in KAT); Erfassungsnotiz - nur für vst. PE ansonsten leer</t>
  </si>
  <si>
    <t>H28</t>
  </si>
  <si>
    <t>Formel: =WENN(B28="";"";B28)</t>
  </si>
  <si>
    <t>D28:F28</t>
  </si>
  <si>
    <t>verbunden, Formel: =wenn(B28="Anteil der PFK/BFKin Höhe von:";"von der max. möglichen Personalausstattung nach § 113 c Abs. 1 Nr. 3 SGB XI";"")</t>
  </si>
  <si>
    <t>I28</t>
  </si>
  <si>
    <t>Formel: =I28, Format Prozent 2 Dezimalstellen</t>
  </si>
  <si>
    <t>C28</t>
  </si>
  <si>
    <t>Format Prozent 2 Dezimalstellen</t>
  </si>
  <si>
    <t>J28:L28</t>
  </si>
  <si>
    <t>verbunden</t>
  </si>
  <si>
    <t>Formel = D28</t>
  </si>
  <si>
    <t>Formel: = wenn(KAT!A18=2;"FKQ Pflege - integr. / angebundene KZP";Wenn(KAT!A18=1;"FKQ Pflege";""))</t>
  </si>
  <si>
    <t>B28;D28:F28;H28;J28:L28</t>
  </si>
  <si>
    <t>bedingt formatiert, Formel: wenn=KAT!A18=1;graue Schrift+graue Ausfüllfarbe, ansonsten schwarze Schrift und weiße bzw. gelbe Füllfarbe</t>
  </si>
  <si>
    <t>B26:C26;H26:I26</t>
  </si>
  <si>
    <t>bedingt formatiert, Formel: wenn=KAT!A18=0;weiße Schrift+weiße Ausfüllfarbe, ansonsten schwarze Schrift und weiße bzw. gelbe Füllfarbe</t>
  </si>
  <si>
    <t>J12;N12;P12;L12</t>
  </si>
  <si>
    <t>neue Leistungsbeträge ab 2025</t>
  </si>
  <si>
    <t>2024 - PSK 02.11.2023</t>
  </si>
  <si>
    <t>Vereinfachtes Antragsverfahren für tarifungebundene Einrichtungen mit laufender Vereinbarung über den 31. Dezember 2024 im Rahmen § 72 Abs. 3b Satz 7 in Verbindung mit der Veröffentlichung nach § 82c Abs. 5 SGB XI (Stand 31.10.2024)</t>
  </si>
  <si>
    <t>Überschrift ..... 31.12.2024 (anstelle 31.12.2023)...</t>
  </si>
  <si>
    <t>Datenüberprüfung,  Einstellungen und Fehlertext - Laufzeit ab 01.01.2025</t>
  </si>
  <si>
    <t>Bitte auswählen.</t>
  </si>
  <si>
    <t>Datenübertragung, Einstellungen erweitert auf KAT!A10:Kat!A13 (Auswahlfeld zusätzlich - Bitte auswählen.)</t>
  </si>
  <si>
    <t>Hilfstabelle für Berechnung PK Pflege und bedingte Formatierung, Formel:  =WENN(UND('C2_Kalkulation'!B28="Anteil der PFK/BFK in Höhe von:";'C2_Allgemeine Angaben'!D7="vst");1;0)</t>
  </si>
  <si>
    <t>B28 TAB_C2_Kalk = Anteil der PFK/BFK in Höhe von: = 1,ansonsten 0</t>
  </si>
  <si>
    <t>KZ:</t>
  </si>
  <si>
    <t>KZ 1=vst + Anteil 113c (PK Pflege wie PKL Angaben LE, KZ 2=Berechnung PK Pflege unter Berücksichtigung FKQ in C28 v. C2_Kalk; KZ 3 = Berechnung PK Pflege unter Berücksichtigung FKQ in C26 v. C2_Kalk</t>
  </si>
  <si>
    <t>Berechnung Pflege PK nach FKQ f. TP+KZP, vst. mit FKQ oder vst. mit Anteil § 113c SGB XI + bedingte Formatierung in PKL f. Abb. FKQ bzw. Anteil §113 c</t>
  </si>
  <si>
    <t>A9:D11</t>
  </si>
  <si>
    <t>A12</t>
  </si>
  <si>
    <t>Hilfstabelle erweitert, Auswahl: Bitte auswählen. (Filter für C2_Kalkulation in B28)</t>
  </si>
  <si>
    <t>B11:D12</t>
  </si>
  <si>
    <t>Anteil der Pflege- und Betreuungsfachkräfte in Höhe von:</t>
  </si>
  <si>
    <t xml:space="preserve"> von der maximal möglichen Personalausstattung nach § 113 c Abs. 1 Nr. 3 SGB XI.</t>
  </si>
  <si>
    <t>T229</t>
  </si>
  <si>
    <t xml:space="preserve">Hilfstabelle erweitert, für Berechnung Personalkosten in C2_Personalaufstellung in Zelle T229 </t>
  </si>
  <si>
    <t>Formel neu =WENN(KAT!C12=1;'C2_Personalkostenübersicht'!T228*(100%+'C2_Personalkostenübersicht'!S8%)*(100%+'C2_Personalkostenübersicht'!S9%);WENN(KAT!C12=2;'C2_Personalkostenübersicht'!T123*'C2_Kalkulation'!C28+'C2_Personalkostenübersicht'!T226*(100%-'C2_Kalkulation'!C28);WENN(KAT!C12=3;'C2_Personalkostenübersicht'!T123*'C2_Kalkulation'!C26+'C2_Personalkostenübersicht'!T226*(100%-'C2_Kalkulation'!C26))))</t>
  </si>
  <si>
    <t>C229:E229</t>
  </si>
  <si>
    <t>bedingt formatiert, wenn KAT!B10=1, dann keine Angabe der FKQ Pflege lt. PKL (B10=1, vst. mit vereinbarten Anteil nach §113 c Abs. 1 Nr. 3 SGB XI)</t>
  </si>
  <si>
    <t>Hinweisfelder hervorheben:</t>
  </si>
  <si>
    <t>(Felder mit Hinweisen und Fehlermeldungen werden blau (="ja") bzw. weiß (="nein") hinterlegt</t>
  </si>
  <si>
    <t>bedingt formatiert, wenn KAT!B10=0, dann keine Angabe des Anteils nach § 113 c Abs. 1 Nr. 1 SGB XI lt. PKL (B10=0, PE o. vereinbarten Anteil nach §113 c Abs. 1 Nr. 3 SGB XI)</t>
  </si>
  <si>
    <t>A248:D248</t>
  </si>
  <si>
    <t>nach Zeile 247 leere Zeile eingefügt</t>
  </si>
  <si>
    <t>A248</t>
  </si>
  <si>
    <t>Text: Anteil der Pflege- und Betreuungsfachkräfte in Höhe von:</t>
  </si>
  <si>
    <t>C248</t>
  </si>
  <si>
    <t>Abbildung Prozentsatz lt. PKL</t>
  </si>
  <si>
    <t>E248</t>
  </si>
  <si>
    <t>Text: von der maximal möglichen Personalausstattung nach § 113 c Abs. 1 SGB XI.</t>
  </si>
  <si>
    <t>Berechnung VK-Anteile nach § 113 c Abs. 1 Nr. 3 SGB XI</t>
  </si>
  <si>
    <t>Spalten AQ:AS</t>
  </si>
  <si>
    <t>Hilfstabelle für Ermittlung der VK-werte nach § 113 c Abs. 1 Nr. 3 SGB XI</t>
  </si>
  <si>
    <t>Belegung IST</t>
  </si>
  <si>
    <t>PFK/BFK - § 113 c Abs. 1</t>
  </si>
  <si>
    <t>PFK/BFK lt. Belegung</t>
  </si>
  <si>
    <t>PK/BK - § 113 c Abs. 1</t>
  </si>
  <si>
    <t>PK/BK lt. Belegung</t>
  </si>
  <si>
    <t>PK/BK o. - § 113 c Abs. 1</t>
  </si>
  <si>
    <t>PK/BK o. lt. Belegung</t>
  </si>
  <si>
    <t>MAX § 113 c Abs. 1 SGB XI</t>
  </si>
  <si>
    <r>
      <t>Berechnung der max. Personalanahltswerte nach § 113 c Abs. 1 Nr. 3 SGB XI in VK -</t>
    </r>
    <r>
      <rPr>
        <b/>
        <sz val="10"/>
        <color rgb="FFFF0000"/>
        <rFont val="Arial"/>
        <family val="2"/>
      </rPr>
      <t xml:space="preserve"> Belegung geeint</t>
    </r>
  </si>
  <si>
    <t xml:space="preserve"> =WENNFEHLER(J353/AW35;"")</t>
  </si>
  <si>
    <t>O342:S342</t>
  </si>
  <si>
    <t>O310:S310</t>
  </si>
  <si>
    <t>O277:S277</t>
  </si>
  <si>
    <t>O247:S247</t>
  </si>
  <si>
    <t>Personalkosten inklusive Personalnebenkosten / Unternehmerrisiko Pflegefachkräfte:</t>
  </si>
  <si>
    <t>Personalkosten inklusive Personalnebenkosten / Unternehmerrisiko Pflegehilfskräfte:</t>
  </si>
  <si>
    <t>Personalkosten inklusive Personalnebenkosten / Unternehmerrisiko:</t>
  </si>
  <si>
    <t>verbunden, dicker Rahmen; Text "Angebot inkl. Personalnebenkosten/Unternehmerrisiko" ersetzt mit Text neu: Personalkosten inklusive Personalnebenkosten / Unternehmerrisiko:</t>
  </si>
  <si>
    <t>O229:S229</t>
  </si>
  <si>
    <t>Text angepasst: Personalkosten inklusive Personalnebenkosten / Unternehmerrisiko Pflegehilfskräfte:</t>
  </si>
  <si>
    <t>Text angepasst: Personalkosten inklusive Personalnebenkosten / Unternehmerrisiko entsprechend geeinter FKQ:</t>
  </si>
  <si>
    <t>O226:S226</t>
  </si>
  <si>
    <t>O123:S123</t>
  </si>
  <si>
    <t>Text angepasst: Personalkosten inklusive Personalnebenkosten / Unternehmerrisiko Pflegefachkräfte:</t>
  </si>
  <si>
    <t>Verbindung Zeilen O:S analog für den Bereich der Pflege; Wort Angebot mit Personalkosten ausgetauscht</t>
  </si>
  <si>
    <t>Wort Angebot mit Personalkosten ausgetauscht, Freizeichen zwischen PNK / UR,</t>
  </si>
  <si>
    <t>mtl. Arbeitszeit in h (40 h/Woche)</t>
  </si>
  <si>
    <t>H347:L354</t>
  </si>
  <si>
    <t>Tabelle § 113c SGB XI - Format für bedingte Formatierung angepasst, bei KZP + TP = bisher hellgraue Schrift jetzt Schriftfarbe = Füllfarbe</t>
  </si>
  <si>
    <t>C349:D349; C350:D350;C352:D352;C353:D353;C356:D356;C358:D358;C362:D368</t>
  </si>
  <si>
    <t>Zellen verbunden</t>
  </si>
  <si>
    <t>E349:F349;E350:E350;E352:F352;E353:F353;E356:F356;E358:F358;E362:F362</t>
  </si>
  <si>
    <t>B357:F357;B360:F360;B361:F361</t>
  </si>
  <si>
    <t>A353</t>
  </si>
  <si>
    <t>B356; B357</t>
  </si>
  <si>
    <t>Formatierung angepasst Zahl mit 3 Dezimalstellen</t>
  </si>
  <si>
    <t>C356:D356;C357:D357</t>
  </si>
  <si>
    <t>E356:F356;E356:F356</t>
  </si>
  <si>
    <t>Berechnung nach GVWG getestet = keine Auffälligkeiten</t>
  </si>
  <si>
    <t>blaue Felder (Plausi-Felder, Zeichen für bedingte Formatierungen ..) = in Tabellenblättern bedingt formatiert mit Bezug zu KAT!A116 ="nein" weiße Farbe = "ja" blaue Farbe</t>
  </si>
  <si>
    <t>o229</t>
  </si>
  <si>
    <t>Formel in T229: berechnet bei Einrichtungen mit einer geeinten FKQ Pflege die Personalkosten auf Basis dieser FKQ, bei Einrichtungen mit denen ein Anteil der PFK/BFK nach § 113c SGB XI vereinbart wurde, können die Personalkosten nur entsprechend der Angaben des LE abgebildet werden (Problem Anteil nach 113c gilt bereichsübergreifend für Pflege und SD!) =deshalb ist in O229 die feste Textangabe PK Pflege entspr. geeinter FKQ mit einer differenzierten Textangabe per Formel zu ersetzten</t>
  </si>
  <si>
    <t xml:space="preserve"> =WENN(KAT!C12&lt;&gt;1;"Personalkosten Pflege inklusive Personalnebenkosten / Unternehmerrisiko entsprechend geeinter FKQ:";"Personalkosten Pflege inklusive Personalnebenkosten / Unternehmerrisiko:")</t>
  </si>
  <si>
    <t>Plausifeld für bedingte Formatierung Text in C2_Ergebnis</t>
  </si>
  <si>
    <t>V17:W17</t>
  </si>
  <si>
    <t>Hilfstabelle für bedingte Formatierung für Text in C2_Ergebnis betreffs IAP - Formeln eingesetzt, sofern in Spalte R f. Funktionsbereiche € eingetragen werden, dann in V17 = 1, dann Anzeige des Textes in C2_Ergebnis ansonsten graues Feld</t>
  </si>
  <si>
    <t>C2-Hinweise</t>
  </si>
  <si>
    <t>Version vom 14.11.2024 eingefügt</t>
  </si>
  <si>
    <t>Zeile 229</t>
  </si>
  <si>
    <t>Zeilenhöhe 30</t>
  </si>
  <si>
    <t>S228:T228</t>
  </si>
  <si>
    <t>bildet Summe PK Pflege und €/VK Pflege ab, sofern aber die Personalkosten nach FKQ ermittelt werden, können diese Ergebnise zu Fragen führen bei den LE</t>
  </si>
  <si>
    <t>Bsp. FKQ 60% = PFK = 62424€/VK, PHK = 37454,40 € , Ergebnis Pflege bei 60% FKQ = 52436,16 €/VK,ABER in Zelle S228= Summe aller PK = 96 TEUR und je VK 48.000 € VK plus UR +PNK = 49.939,20 €/VK Pflege --- Fazit sofern Berechnung nach FKQ, dann wird S228:T228 ausgeblendet, bedingt formatiert</t>
  </si>
  <si>
    <t>wenn=KAT!C12&lt;&gt;1, dann graue Füllfarbe und graue Schrift</t>
  </si>
  <si>
    <t>sofern keine Eintragung in Spalte R (IAP) und eine VK erfasst wurde dann = 2, ansonsten 1 in V17</t>
  </si>
  <si>
    <t>in TABs</t>
  </si>
  <si>
    <t>Fußzeile angepasst</t>
  </si>
  <si>
    <t>Version: 21.11.2024,  PSK Beschluss vom 07.11.2024</t>
  </si>
  <si>
    <t>Achtung in C2_Hinweise gibt es keine Fußzeile</t>
  </si>
  <si>
    <t>G361</t>
  </si>
  <si>
    <t>bedingt formatiert - Hinweisfeld</t>
  </si>
  <si>
    <t>K352:L352</t>
  </si>
  <si>
    <t>3 Nachkommastellen</t>
  </si>
  <si>
    <r>
      <t xml:space="preserve">Text erweitert: mtl. Arbeitszeit </t>
    </r>
    <r>
      <rPr>
        <sz val="10"/>
        <color rgb="FFFF0000"/>
        <rFont val="Arial"/>
        <family val="2"/>
      </rPr>
      <t xml:space="preserve">in h </t>
    </r>
    <r>
      <rPr>
        <sz val="10"/>
        <rFont val="Arial"/>
        <family val="2"/>
      </rPr>
      <t>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</si>
</sst>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#,##0.00\ _€"/>
    <numFmt numFmtId="167" formatCode="0\ &quot;%&quot;"/>
    <numFmt numFmtId="168" formatCode="#,##0.000\ &quot;€&quot;"/>
    <numFmt numFmtId="169" formatCode="#,##0.0000"/>
    <numFmt numFmtId="170" formatCode="_-* #,##0\ [$€-407]_-;\-* #,##0\ [$€-407]_-;_-* &quot;-&quot;??\ [$€-407]_-;_-@_-"/>
    <numFmt numFmtId="171" formatCode="0.0\ %"/>
    <numFmt numFmtId="172" formatCode="#,##0.000"/>
    <numFmt numFmtId="173" formatCode="&quot;1 :&quot;\ 0.00"/>
    <numFmt numFmtId="174" formatCode="\ 0\ &quot;Stelle/n&quot;"/>
    <numFmt numFmtId="175" formatCode="#,##0.00\ &quot;€&quot;&quot;/VK&quot;"/>
    <numFmt numFmtId="176" formatCode="#,##0.00\ &quot;€&quot;&quot;/Stelle&quot;"/>
    <numFmt numFmtId="177" formatCode="#,##0.000\ &quot;VK&quot;"/>
    <numFmt numFmtId="178" formatCode="#,###"/>
    <numFmt numFmtId="179" formatCode="0.000\ &quot;VK&quot;"/>
    <numFmt numFmtId="180" formatCode="dd/mm/yy;@"/>
    <numFmt numFmtId="181" formatCode="#,##0.00\ &quot;€/VK&quot;"/>
    <numFmt numFmtId="182" formatCode="0.00_ &quot;€&quot;"/>
    <numFmt numFmtId="183" formatCode="0.00\ &quot;€&quot;"/>
    <numFmt numFmtId="184" formatCode="_-\ #,##0.00\ &quot;€/VK&quot;"/>
    <numFmt numFmtId="185" formatCode="#,##0\ &quot;€/VK&quot;"/>
    <numFmt numFmtId="186" formatCode="0.00\ &quot;%&quot;"/>
    <numFmt numFmtId="187" formatCode="&quot;1 : &quot;0.00"/>
    <numFmt numFmtId="188" formatCode="0.000%"/>
  </numFmts>
  <fonts count="13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theme="5" tint="-0.499984740745262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1"/>
      <color theme="9" tint="-0.499984740745262"/>
      <name val="Arial"/>
      <family val="2"/>
    </font>
    <font>
      <sz val="10"/>
      <color rgb="FF7030A0"/>
      <name val="Arial"/>
      <family val="2"/>
    </font>
    <font>
      <sz val="10"/>
      <color theme="3" tint="-0.249977111117893"/>
      <name val="Arial"/>
      <family val="2"/>
    </font>
    <font>
      <sz val="11"/>
      <color rgb="FF0070C0"/>
      <name val="Arial"/>
      <family val="2"/>
    </font>
    <font>
      <sz val="8"/>
      <color theme="1"/>
      <name val="Arial"/>
      <family val="2"/>
    </font>
    <font>
      <sz val="11"/>
      <color rgb="FFC0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0070C0"/>
      <name val="Arial"/>
      <family val="2"/>
    </font>
    <font>
      <b/>
      <sz val="10"/>
      <color theme="3" tint="-0.249977111117893"/>
      <name val="Arial"/>
      <family val="2"/>
    </font>
    <font>
      <sz val="11"/>
      <color rgb="FF92D050"/>
      <name val="Arial"/>
      <family val="2"/>
    </font>
    <font>
      <sz val="9"/>
      <color theme="1"/>
      <name val="Arial"/>
      <family val="2"/>
    </font>
    <font>
      <sz val="8"/>
      <color indexed="81"/>
      <name val="Tahoma"/>
      <family val="2"/>
    </font>
    <font>
      <b/>
      <u/>
      <sz val="12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4"/>
      <name val="Arial"/>
      <family val="2"/>
    </font>
    <font>
      <sz val="48"/>
      <name val="Arial"/>
      <family val="2"/>
    </font>
    <font>
      <b/>
      <i/>
      <sz val="9"/>
      <color rgb="FF0070C0"/>
      <name val="Arial"/>
      <family val="2"/>
    </font>
    <font>
      <b/>
      <i/>
      <sz val="9"/>
      <color theme="3" tint="-0.249977111117893"/>
      <name val="Arial"/>
      <family val="2"/>
    </font>
    <font>
      <b/>
      <i/>
      <sz val="9"/>
      <color theme="1"/>
      <name val="Arial"/>
      <family val="2"/>
    </font>
    <font>
      <u/>
      <sz val="11"/>
      <color theme="1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theme="3"/>
      <name val="Arial"/>
      <family val="2"/>
    </font>
    <font>
      <sz val="9"/>
      <color theme="3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  <font>
      <u val="double"/>
      <sz val="10"/>
      <color theme="3"/>
      <name val="Arial"/>
      <family val="2"/>
    </font>
    <font>
      <u/>
      <sz val="10"/>
      <color theme="3"/>
      <name val="Arial"/>
      <family val="2"/>
    </font>
    <font>
      <b/>
      <i/>
      <sz val="10"/>
      <color theme="1"/>
      <name val="Arial"/>
      <family val="2"/>
    </font>
    <font>
      <sz val="11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Arial"/>
      <family val="2"/>
    </font>
    <font>
      <b/>
      <sz val="10"/>
      <color theme="0"/>
      <name val="Arial"/>
      <family val="2"/>
    </font>
    <font>
      <sz val="11"/>
      <color rgb="FFFFC000"/>
      <name val="Arial"/>
      <family val="2"/>
    </font>
    <font>
      <sz val="11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u/>
      <sz val="10"/>
      <color rgb="FFFF0000"/>
      <name val="Arial"/>
      <family val="2"/>
    </font>
    <font>
      <b/>
      <i/>
      <sz val="11"/>
      <color theme="1"/>
      <name val="Arial"/>
      <family val="2"/>
    </font>
    <font>
      <sz val="11"/>
      <color rgb="FFFF33CC"/>
      <name val="Arial"/>
      <family val="2"/>
    </font>
    <font>
      <sz val="10"/>
      <color rgb="FFFF33CC"/>
      <name val="Arial"/>
      <family val="2"/>
    </font>
    <font>
      <sz val="9"/>
      <color rgb="FFFF33CC"/>
      <name val="Arial"/>
      <family val="2"/>
    </font>
    <font>
      <sz val="11"/>
      <color theme="7"/>
      <name val="Arial"/>
      <family val="2"/>
    </font>
    <font>
      <sz val="9"/>
      <color theme="7"/>
      <name val="Arial"/>
      <family val="2"/>
    </font>
    <font>
      <sz val="11"/>
      <color theme="0" tint="-0.249977111117893"/>
      <name val="Arial"/>
      <family val="2"/>
    </font>
    <font>
      <sz val="9"/>
      <color rgb="FF7030A0"/>
      <name val="Arial"/>
      <family val="2"/>
    </font>
    <font>
      <sz val="9"/>
      <color rgb="FFFF0000"/>
      <name val="Arial"/>
      <family val="2"/>
    </font>
    <font>
      <sz val="10"/>
      <color theme="0" tint="-0.249977111117893"/>
      <name val="Arial"/>
      <family val="2"/>
    </font>
    <font>
      <b/>
      <sz val="9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/>
      <name val="Arial"/>
      <family val="2"/>
    </font>
    <font>
      <sz val="10"/>
      <color rgb="FFFF00FF"/>
      <name val="Arial"/>
      <family val="2"/>
    </font>
    <font>
      <b/>
      <sz val="10"/>
      <color theme="9" tint="-0.499984740745262"/>
      <name val="Arial"/>
      <family val="2"/>
    </font>
    <font>
      <sz val="10"/>
      <color theme="3" tint="0.39997558519241921"/>
      <name val="Arial"/>
      <family val="2"/>
    </font>
    <font>
      <sz val="10"/>
      <color theme="2" tint="-0.499984740745262"/>
      <name val="Arial"/>
      <family val="2"/>
    </font>
    <font>
      <b/>
      <sz val="10"/>
      <name val="Wingdings"/>
      <charset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9"/>
      <color rgb="FFFF0000"/>
      <name val="Arial"/>
      <family val="2"/>
    </font>
    <font>
      <sz val="11"/>
      <color rgb="FFFF00FF"/>
      <name val="Arial"/>
      <family val="2"/>
    </font>
    <font>
      <b/>
      <sz val="9"/>
      <color theme="1"/>
      <name val="Arial"/>
      <family val="2"/>
    </font>
    <font>
      <b/>
      <sz val="9"/>
      <color theme="3" tint="-0.249977111117893"/>
      <name val="Arial"/>
      <family val="2"/>
    </font>
    <font>
      <b/>
      <sz val="9"/>
      <color rgb="FF0070C0"/>
      <name val="Arial"/>
      <family val="2"/>
    </font>
    <font>
      <b/>
      <sz val="10"/>
      <color theme="0" tint="-0.499984740745262"/>
      <name val="Arial"/>
      <family val="2"/>
    </font>
    <font>
      <sz val="9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7"/>
      <color theme="0" tint="-0.34998626667073579"/>
      <name val="Arial"/>
      <family val="2"/>
    </font>
    <font>
      <b/>
      <sz val="18"/>
      <color theme="0"/>
      <name val="Arial"/>
      <family val="2"/>
    </font>
    <font>
      <u/>
      <sz val="10"/>
      <color theme="1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00B05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CD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CC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rgb="FF0070C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theme="6" tint="-0.24994659260841701"/>
      </top>
      <bottom/>
      <diagonal/>
    </border>
    <border>
      <left style="dotted">
        <color auto="1"/>
      </left>
      <right style="dotted">
        <color auto="1"/>
      </right>
      <top/>
      <bottom style="medium">
        <color theme="6" tint="-0.24994659260841701"/>
      </bottom>
      <diagonal/>
    </border>
    <border>
      <left style="dotted">
        <color auto="1"/>
      </left>
      <right style="dotted">
        <color auto="1"/>
      </right>
      <top style="medium">
        <color rgb="FF0070C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theme="6" tint="-0.24994659260841701"/>
      </right>
      <top style="medium">
        <color theme="6" tint="-0.24994659260841701"/>
      </top>
      <bottom/>
      <diagonal/>
    </border>
    <border>
      <left style="dotted">
        <color auto="1"/>
      </left>
      <right style="medium">
        <color theme="6" tint="-0.24994659260841701"/>
      </right>
      <top/>
      <bottom style="medium">
        <color theme="6" tint="-0.24994659260841701"/>
      </bottom>
      <diagonal/>
    </border>
    <border>
      <left style="dotted">
        <color auto="1"/>
      </left>
      <right style="medium">
        <color rgb="FF0070C0"/>
      </right>
      <top style="medium">
        <color rgb="FF0070C0"/>
      </top>
      <bottom/>
      <diagonal/>
    </border>
    <border>
      <left style="dotted">
        <color auto="1"/>
      </left>
      <right style="medium">
        <color rgb="FF0070C0"/>
      </right>
      <top/>
      <bottom style="medium">
        <color rgb="FF0070C0"/>
      </bottom>
      <diagonal/>
    </border>
    <border>
      <left style="dotted">
        <color auto="1"/>
      </left>
      <right style="medium">
        <color rgb="FF0070C0"/>
      </right>
      <top/>
      <bottom/>
      <diagonal/>
    </border>
    <border>
      <left style="medium">
        <color rgb="FF0070C0"/>
      </left>
      <right style="dotted">
        <color auto="1"/>
      </right>
      <top style="medium">
        <color rgb="FF0070C0"/>
      </top>
      <bottom/>
      <diagonal/>
    </border>
    <border>
      <left style="medium">
        <color rgb="FF0070C0"/>
      </left>
      <right style="dotted">
        <color auto="1"/>
      </right>
      <top/>
      <bottom style="medium">
        <color rgb="FF0070C0"/>
      </bottom>
      <diagonal/>
    </border>
    <border>
      <left style="medium">
        <color rgb="FF0070C0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6" tint="-0.24994659260841701"/>
      </left>
      <right style="dotted">
        <color auto="1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 style="dotted">
        <color auto="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</borders>
  <cellStyleXfs count="19"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13" borderId="67" applyNumberFormat="0" applyAlignment="0">
      <protection locked="0"/>
    </xf>
    <xf numFmtId="171" fontId="43" fillId="0" borderId="0" applyFont="0" applyFill="0" applyBorder="0" applyAlignment="0" applyProtection="0"/>
    <xf numFmtId="0" fontId="32" fillId="14" borderId="0" applyNumberFormat="0" applyFont="0" applyBorder="0" applyAlignment="0" applyProtection="0"/>
    <xf numFmtId="0" fontId="32" fillId="15" borderId="0" applyNumberFormat="0" applyFont="0" applyBorder="0" applyAlignment="0" applyProtection="0"/>
    <xf numFmtId="14" fontId="43" fillId="13" borderId="14" applyFont="0" applyFill="0" applyBorder="0" applyAlignment="0" applyProtection="0">
      <alignment vertical="center"/>
      <protection locked="0"/>
    </xf>
    <xf numFmtId="0" fontId="32" fillId="13" borderId="67" applyNumberFormat="0" applyAlignment="0">
      <protection locked="0"/>
    </xf>
    <xf numFmtId="0" fontId="36" fillId="13" borderId="14" applyNumberFormat="0" applyFont="0" applyAlignment="0">
      <protection locked="0"/>
    </xf>
    <xf numFmtId="0" fontId="43" fillId="0" borderId="0" applyNumberFormat="0" applyFont="0" applyBorder="0" applyAlignment="0"/>
    <xf numFmtId="0" fontId="43" fillId="16" borderId="0" applyNumberFormat="0" applyFont="0" applyBorder="0" applyAlignment="0" applyProtection="0"/>
    <xf numFmtId="0" fontId="43" fillId="0" borderId="0" applyBorder="0">
      <alignment vertical="center"/>
    </xf>
    <xf numFmtId="2" fontId="43" fillId="0" borderId="0" applyFont="0" applyFill="0" applyBorder="0" applyAlignment="0" applyProtection="0"/>
    <xf numFmtId="49" fontId="43" fillId="0" borderId="0" applyFont="0" applyFill="0" applyBorder="0" applyAlignment="0" applyProtection="0">
      <alignment vertical="center"/>
    </xf>
    <xf numFmtId="172" fontId="43" fillId="0" borderId="0" applyFont="0" applyFill="0" applyBorder="0" applyAlignment="0" applyProtection="0"/>
    <xf numFmtId="0" fontId="23" fillId="15" borderId="0" applyNumberFormat="0" applyBorder="0" applyAlignment="0" applyProtection="0"/>
    <xf numFmtId="0" fontId="43" fillId="0" borderId="0" applyBorder="0">
      <alignment vertical="center"/>
    </xf>
  </cellStyleXfs>
  <cellXfs count="1448">
    <xf numFmtId="0" fontId="0" fillId="0" borderId="0" xfId="0"/>
    <xf numFmtId="0" fontId="33" fillId="0" borderId="0" xfId="0" applyFont="1"/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/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right"/>
      <protection hidden="1"/>
    </xf>
    <xf numFmtId="0" fontId="41" fillId="0" borderId="0" xfId="0" applyFont="1"/>
    <xf numFmtId="0" fontId="39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43" fillId="0" borderId="5" xfId="0" applyFont="1" applyBorder="1" applyProtection="1">
      <protection hidden="1"/>
    </xf>
    <xf numFmtId="0" fontId="44" fillId="0" borderId="0" xfId="0" applyFont="1" applyAlignment="1" applyProtection="1">
      <alignment vertical="top"/>
      <protection hidden="1"/>
    </xf>
    <xf numFmtId="0" fontId="44" fillId="0" borderId="5" xfId="0" applyFont="1" applyBorder="1" applyAlignment="1" applyProtection="1">
      <alignment vertical="top"/>
      <protection hidden="1"/>
    </xf>
    <xf numFmtId="0" fontId="44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1" fillId="0" borderId="0" xfId="0" applyFont="1" applyAlignment="1" applyProtection="1">
      <alignment horizontal="right"/>
      <protection hidden="1"/>
    </xf>
    <xf numFmtId="0" fontId="43" fillId="0" borderId="0" xfId="0" applyFont="1"/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44" fillId="0" borderId="2" xfId="0" applyFont="1" applyBorder="1" applyAlignment="1" applyProtection="1">
      <alignment horizontal="center" vertical="top"/>
      <protection hidden="1"/>
    </xf>
    <xf numFmtId="0" fontId="31" fillId="0" borderId="6" xfId="0" applyFont="1" applyBorder="1" applyProtection="1">
      <protection hidden="1"/>
    </xf>
    <xf numFmtId="0" fontId="31" fillId="0" borderId="7" xfId="0" applyFont="1" applyBorder="1" applyProtection="1">
      <protection hidden="1"/>
    </xf>
    <xf numFmtId="0" fontId="31" fillId="0" borderId="4" xfId="0" applyFont="1" applyBorder="1" applyProtection="1">
      <protection hidden="1"/>
    </xf>
    <xf numFmtId="2" fontId="43" fillId="0" borderId="7" xfId="0" applyNumberFormat="1" applyFont="1" applyBorder="1" applyProtection="1">
      <protection hidden="1"/>
    </xf>
    <xf numFmtId="0" fontId="31" fillId="0" borderId="7" xfId="0" applyFont="1" applyBorder="1" applyAlignment="1" applyProtection="1">
      <alignment horizontal="right"/>
      <protection hidden="1"/>
    </xf>
    <xf numFmtId="2" fontId="31" fillId="0" borderId="7" xfId="0" applyNumberFormat="1" applyFont="1" applyBorder="1" applyAlignment="1" applyProtection="1">
      <alignment horizontal="right"/>
      <protection hidden="1"/>
    </xf>
    <xf numFmtId="2" fontId="43" fillId="0" borderId="0" xfId="0" applyNumberFormat="1" applyFont="1" applyProtection="1">
      <protection hidden="1"/>
    </xf>
    <xf numFmtId="0" fontId="31" fillId="0" borderId="5" xfId="0" applyFont="1" applyBorder="1" applyProtection="1">
      <protection hidden="1"/>
    </xf>
    <xf numFmtId="0" fontId="0" fillId="0" borderId="4" xfId="0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42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38" fillId="2" borderId="0" xfId="0" applyFont="1" applyFill="1" applyProtection="1">
      <protection hidden="1"/>
    </xf>
    <xf numFmtId="0" fontId="31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0" fontId="31" fillId="8" borderId="0" xfId="0" applyFont="1" applyFill="1" applyAlignment="1" applyProtection="1">
      <alignment horizontal="right"/>
      <protection hidden="1"/>
    </xf>
    <xf numFmtId="0" fontId="32" fillId="0" borderId="4" xfId="0" applyFont="1" applyBorder="1"/>
    <xf numFmtId="0" fontId="56" fillId="0" borderId="0" xfId="0" applyFont="1"/>
    <xf numFmtId="0" fontId="32" fillId="0" borderId="0" xfId="0" applyFont="1"/>
    <xf numFmtId="0" fontId="32" fillId="0" borderId="5" xfId="0" applyFont="1" applyBorder="1"/>
    <xf numFmtId="0" fontId="63" fillId="0" borderId="0" xfId="0" applyFont="1"/>
    <xf numFmtId="0" fontId="36" fillId="0" borderId="0" xfId="0" applyFont="1"/>
    <xf numFmtId="0" fontId="44" fillId="0" borderId="0" xfId="0" applyFont="1"/>
    <xf numFmtId="0" fontId="36" fillId="0" borderId="5" xfId="0" applyFont="1" applyBorder="1"/>
    <xf numFmtId="0" fontId="49" fillId="0" borderId="0" xfId="0" applyFont="1"/>
    <xf numFmtId="0" fontId="43" fillId="0" borderId="5" xfId="0" applyFont="1" applyBorder="1"/>
    <xf numFmtId="0" fontId="32" fillId="0" borderId="26" xfId="0" applyFont="1" applyBorder="1"/>
    <xf numFmtId="0" fontId="32" fillId="0" borderId="27" xfId="0" applyFont="1" applyBorder="1"/>
    <xf numFmtId="0" fontId="36" fillId="0" borderId="27" xfId="0" applyFont="1" applyBorder="1"/>
    <xf numFmtId="0" fontId="43" fillId="0" borderId="27" xfId="0" applyFont="1" applyBorder="1"/>
    <xf numFmtId="0" fontId="43" fillId="0" borderId="28" xfId="0" applyFont="1" applyBorder="1"/>
    <xf numFmtId="0" fontId="57" fillId="0" borderId="0" xfId="0" applyFont="1"/>
    <xf numFmtId="0" fontId="32" fillId="0" borderId="6" xfId="0" applyFont="1" applyBorder="1"/>
    <xf numFmtId="0" fontId="32" fillId="0" borderId="8" xfId="0" applyFont="1" applyBorder="1"/>
    <xf numFmtId="0" fontId="34" fillId="0" borderId="0" xfId="0" applyFont="1"/>
    <xf numFmtId="0" fontId="64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9" fontId="49" fillId="7" borderId="0" xfId="0" applyNumberFormat="1" applyFont="1" applyFill="1"/>
    <xf numFmtId="0" fontId="31" fillId="0" borderId="0" xfId="0" quotePrefix="1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left"/>
      <protection hidden="1"/>
    </xf>
    <xf numFmtId="0" fontId="44" fillId="2" borderId="0" xfId="0" applyFont="1" applyFill="1" applyAlignment="1" applyProtection="1">
      <alignment vertical="top"/>
      <protection hidden="1"/>
    </xf>
    <xf numFmtId="0" fontId="37" fillId="2" borderId="0" xfId="0" applyFont="1" applyFill="1" applyAlignment="1" applyProtection="1">
      <alignment vertical="center"/>
      <protection hidden="1"/>
    </xf>
    <xf numFmtId="0" fontId="43" fillId="0" borderId="5" xfId="0" applyFont="1" applyBorder="1" applyAlignment="1">
      <alignment horizontal="left" vertical="top"/>
    </xf>
    <xf numFmtId="0" fontId="43" fillId="0" borderId="5" xfId="0" applyFont="1" applyBorder="1" applyAlignment="1">
      <alignment horizontal="left"/>
    </xf>
    <xf numFmtId="2" fontId="31" fillId="0" borderId="17" xfId="0" applyNumberFormat="1" applyFont="1" applyBorder="1" applyAlignment="1" applyProtection="1">
      <alignment horizontal="right"/>
      <protection hidden="1"/>
    </xf>
    <xf numFmtId="14" fontId="54" fillId="0" borderId="0" xfId="0" applyNumberFormat="1" applyFont="1" applyProtection="1">
      <protection hidden="1"/>
    </xf>
    <xf numFmtId="0" fontId="0" fillId="0" borderId="2" xfId="0" applyBorder="1" applyProtection="1">
      <protection hidden="1"/>
    </xf>
    <xf numFmtId="2" fontId="31" fillId="0" borderId="0" xfId="0" applyNumberFormat="1" applyFont="1" applyProtection="1">
      <protection hidden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32" fillId="6" borderId="0" xfId="0" applyFont="1" applyFill="1" applyAlignment="1">
      <alignment horizontal="center"/>
    </xf>
    <xf numFmtId="0" fontId="56" fillId="0" borderId="4" xfId="0" applyFont="1" applyBorder="1"/>
    <xf numFmtId="0" fontId="56" fillId="9" borderId="15" xfId="0" applyFont="1" applyFill="1" applyBorder="1" applyAlignment="1" applyProtection="1">
      <alignment horizontal="center" vertical="center"/>
      <protection locked="0"/>
    </xf>
    <xf numFmtId="0" fontId="66" fillId="0" borderId="0" xfId="0" applyFont="1"/>
    <xf numFmtId="0" fontId="56" fillId="0" borderId="5" xfId="0" applyFont="1" applyBorder="1"/>
    <xf numFmtId="0" fontId="66" fillId="0" borderId="4" xfId="0" applyFont="1" applyBorder="1"/>
    <xf numFmtId="0" fontId="67" fillId="0" borderId="0" xfId="0" applyFont="1"/>
    <xf numFmtId="0" fontId="66" fillId="0" borderId="5" xfId="0" applyFont="1" applyBorder="1"/>
    <xf numFmtId="0" fontId="35" fillId="9" borderId="15" xfId="0" applyFont="1" applyFill="1" applyBorder="1" applyAlignment="1" applyProtection="1">
      <alignment horizontal="center" vertical="center"/>
      <protection locked="0"/>
    </xf>
    <xf numFmtId="0" fontId="67" fillId="0" borderId="5" xfId="0" applyFont="1" applyBorder="1"/>
    <xf numFmtId="0" fontId="38" fillId="9" borderId="15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vertical="top"/>
    </xf>
    <xf numFmtId="0" fontId="0" fillId="0" borderId="7" xfId="0" applyBorder="1"/>
    <xf numFmtId="0" fontId="36" fillId="0" borderId="7" xfId="0" applyFont="1" applyBorder="1"/>
    <xf numFmtId="0" fontId="68" fillId="0" borderId="0" xfId="0" applyFont="1"/>
    <xf numFmtId="0" fontId="38" fillId="3" borderId="14" xfId="0" applyFont="1" applyFill="1" applyBorder="1" applyAlignment="1" applyProtection="1">
      <alignment horizontal="center"/>
      <protection locked="0"/>
    </xf>
    <xf numFmtId="0" fontId="32" fillId="6" borderId="0" xfId="0" applyFont="1" applyFill="1" applyProtection="1">
      <protection hidden="1"/>
    </xf>
    <xf numFmtId="0" fontId="43" fillId="6" borderId="0" xfId="0" applyFont="1" applyFill="1" applyProtection="1">
      <protection hidden="1"/>
    </xf>
    <xf numFmtId="0" fontId="38" fillId="6" borderId="0" xfId="0" applyFont="1" applyFill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2" fillId="3" borderId="14" xfId="0" applyFont="1" applyFill="1" applyBorder="1" applyProtection="1">
      <protection locked="0"/>
    </xf>
    <xf numFmtId="2" fontId="52" fillId="8" borderId="0" xfId="0" applyNumberFormat="1" applyFont="1" applyFill="1" applyAlignment="1" applyProtection="1">
      <alignment horizontal="center"/>
      <protection hidden="1"/>
    </xf>
    <xf numFmtId="10" fontId="52" fillId="8" borderId="0" xfId="0" applyNumberFormat="1" applyFont="1" applyFill="1" applyAlignment="1" applyProtection="1">
      <alignment horizontal="center"/>
      <protection hidden="1"/>
    </xf>
    <xf numFmtId="165" fontId="52" fillId="8" borderId="0" xfId="0" applyNumberFormat="1" applyFont="1" applyFill="1" applyAlignment="1" applyProtection="1">
      <alignment horizontal="center"/>
      <protection hidden="1"/>
    </xf>
    <xf numFmtId="0" fontId="37" fillId="8" borderId="42" xfId="0" applyFont="1" applyFill="1" applyBorder="1" applyAlignment="1" applyProtection="1">
      <alignment horizontal="center"/>
      <protection hidden="1"/>
    </xf>
    <xf numFmtId="0" fontId="52" fillId="8" borderId="38" xfId="0" applyFont="1" applyFill="1" applyBorder="1" applyProtection="1">
      <protection hidden="1"/>
    </xf>
    <xf numFmtId="0" fontId="59" fillId="8" borderId="40" xfId="0" applyFont="1" applyFill="1" applyBorder="1" applyAlignment="1" applyProtection="1">
      <alignment horizontal="center"/>
      <protection hidden="1"/>
    </xf>
    <xf numFmtId="0" fontId="31" fillId="8" borderId="38" xfId="0" applyFont="1" applyFill="1" applyBorder="1" applyProtection="1">
      <protection hidden="1"/>
    </xf>
    <xf numFmtId="170" fontId="58" fillId="8" borderId="41" xfId="0" applyNumberFormat="1" applyFont="1" applyFill="1" applyBorder="1" applyAlignment="1" applyProtection="1">
      <alignment horizontal="center" vertical="center"/>
      <protection hidden="1"/>
    </xf>
    <xf numFmtId="170" fontId="58" fillId="8" borderId="45" xfId="0" applyNumberFormat="1" applyFont="1" applyFill="1" applyBorder="1" applyAlignment="1" applyProtection="1">
      <alignment horizontal="center" vertical="center"/>
      <protection hidden="1"/>
    </xf>
    <xf numFmtId="2" fontId="48" fillId="8" borderId="38" xfId="0" applyNumberFormat="1" applyFont="1" applyFill="1" applyBorder="1" applyAlignment="1" applyProtection="1">
      <alignment horizontal="center" vertical="center"/>
      <protection hidden="1"/>
    </xf>
    <xf numFmtId="0" fontId="58" fillId="8" borderId="38" xfId="0" applyFont="1" applyFill="1" applyBorder="1" applyAlignment="1" applyProtection="1">
      <alignment horizontal="center" vertical="center"/>
      <protection hidden="1"/>
    </xf>
    <xf numFmtId="2" fontId="58" fillId="8" borderId="38" xfId="0" applyNumberFormat="1" applyFont="1" applyFill="1" applyBorder="1" applyAlignment="1" applyProtection="1">
      <alignment horizontal="center" vertical="center"/>
      <protection hidden="1"/>
    </xf>
    <xf numFmtId="2" fontId="58" fillId="8" borderId="47" xfId="0" applyNumberFormat="1" applyFont="1" applyFill="1" applyBorder="1" applyAlignment="1" applyProtection="1">
      <alignment horizontal="center" vertical="center"/>
      <protection hidden="1"/>
    </xf>
    <xf numFmtId="0" fontId="47" fillId="8" borderId="37" xfId="0" applyFont="1" applyFill="1" applyBorder="1" applyAlignment="1" applyProtection="1">
      <alignment horizontal="center" vertical="center"/>
      <protection hidden="1"/>
    </xf>
    <xf numFmtId="10" fontId="71" fillId="8" borderId="37" xfId="3" applyNumberFormat="1" applyFont="1" applyFill="1" applyBorder="1" applyAlignment="1" applyProtection="1">
      <alignment horizontal="center" vertical="center"/>
      <protection hidden="1"/>
    </xf>
    <xf numFmtId="0" fontId="31" fillId="8" borderId="41" xfId="0" applyFont="1" applyFill="1" applyBorder="1" applyProtection="1">
      <protection hidden="1"/>
    </xf>
    <xf numFmtId="0" fontId="37" fillId="8" borderId="51" xfId="0" applyFont="1" applyFill="1" applyBorder="1" applyAlignment="1" applyProtection="1">
      <alignment horizontal="center"/>
      <protection hidden="1"/>
    </xf>
    <xf numFmtId="0" fontId="37" fillId="8" borderId="53" xfId="0" applyFont="1" applyFill="1" applyBorder="1" applyAlignment="1" applyProtection="1">
      <alignment horizontal="center"/>
      <protection hidden="1"/>
    </xf>
    <xf numFmtId="0" fontId="31" fillId="8" borderId="52" xfId="0" applyFont="1" applyFill="1" applyBorder="1" applyProtection="1">
      <protection hidden="1"/>
    </xf>
    <xf numFmtId="10" fontId="73" fillId="7" borderId="52" xfId="3" applyNumberFormat="1" applyFont="1" applyFill="1" applyBorder="1" applyProtection="1">
      <protection hidden="1"/>
    </xf>
    <xf numFmtId="10" fontId="73" fillId="7" borderId="54" xfId="3" applyNumberFormat="1" applyFont="1" applyFill="1" applyBorder="1" applyProtection="1">
      <protection hidden="1"/>
    </xf>
    <xf numFmtId="10" fontId="71" fillId="7" borderId="37" xfId="3" applyNumberFormat="1" applyFont="1" applyFill="1" applyBorder="1" applyAlignment="1" applyProtection="1">
      <alignment horizontal="center" vertical="center"/>
      <protection hidden="1"/>
    </xf>
    <xf numFmtId="10" fontId="71" fillId="7" borderId="46" xfId="3" applyNumberFormat="1" applyFont="1" applyFill="1" applyBorder="1" applyAlignment="1" applyProtection="1">
      <alignment horizontal="center" vertical="center"/>
      <protection hidden="1"/>
    </xf>
    <xf numFmtId="10" fontId="72" fillId="7" borderId="40" xfId="3" applyNumberFormat="1" applyFont="1" applyFill="1" applyBorder="1" applyAlignment="1" applyProtection="1">
      <alignment horizontal="center"/>
      <protection hidden="1"/>
    </xf>
    <xf numFmtId="10" fontId="72" fillId="7" borderId="44" xfId="3" applyNumberFormat="1" applyFont="1" applyFill="1" applyBorder="1" applyAlignment="1" applyProtection="1">
      <alignment horizontal="center"/>
      <protection hidden="1"/>
    </xf>
    <xf numFmtId="0" fontId="75" fillId="0" borderId="0" xfId="0" applyFont="1"/>
    <xf numFmtId="0" fontId="76" fillId="0" borderId="0" xfId="0" applyFont="1" applyAlignment="1">
      <alignment vertical="top"/>
    </xf>
    <xf numFmtId="0" fontId="0" fillId="11" borderId="0" xfId="0" applyFill="1" applyProtection="1">
      <protection hidden="1"/>
    </xf>
    <xf numFmtId="0" fontId="77" fillId="11" borderId="0" xfId="0" applyFont="1" applyFill="1" applyProtection="1">
      <protection hidden="1"/>
    </xf>
    <xf numFmtId="0" fontId="77" fillId="10" borderId="65" xfId="0" applyFont="1" applyFill="1" applyBorder="1" applyAlignment="1" applyProtection="1">
      <alignment horizontal="center"/>
      <protection hidden="1"/>
    </xf>
    <xf numFmtId="0" fontId="77" fillId="10" borderId="36" xfId="0" applyFont="1" applyFill="1" applyBorder="1" applyAlignment="1" applyProtection="1">
      <alignment horizontal="center"/>
      <protection hidden="1"/>
    </xf>
    <xf numFmtId="0" fontId="77" fillId="10" borderId="13" xfId="0" applyFont="1" applyFill="1" applyBorder="1" applyAlignment="1" applyProtection="1">
      <alignment horizontal="center"/>
      <protection hidden="1"/>
    </xf>
    <xf numFmtId="0" fontId="77" fillId="7" borderId="14" xfId="0" applyFont="1" applyFill="1" applyBorder="1" applyAlignment="1" applyProtection="1">
      <alignment horizontal="center"/>
      <protection hidden="1"/>
    </xf>
    <xf numFmtId="0" fontId="77" fillId="11" borderId="58" xfId="0" applyFont="1" applyFill="1" applyBorder="1" applyProtection="1">
      <protection hidden="1"/>
    </xf>
    <xf numFmtId="0" fontId="77" fillId="11" borderId="57" xfId="0" applyFont="1" applyFill="1" applyBorder="1" applyProtection="1">
      <protection hidden="1"/>
    </xf>
    <xf numFmtId="0" fontId="77" fillId="11" borderId="59" xfId="0" applyFont="1" applyFill="1" applyBorder="1" applyProtection="1">
      <protection hidden="1"/>
    </xf>
    <xf numFmtId="0" fontId="77" fillId="11" borderId="60" xfId="0" applyFont="1" applyFill="1" applyBorder="1" applyProtection="1">
      <protection hidden="1"/>
    </xf>
    <xf numFmtId="0" fontId="77" fillId="11" borderId="61" xfId="0" applyFont="1" applyFill="1" applyBorder="1" applyProtection="1">
      <protection hidden="1"/>
    </xf>
    <xf numFmtId="0" fontId="77" fillId="11" borderId="62" xfId="0" applyFont="1" applyFill="1" applyBorder="1" applyProtection="1">
      <protection hidden="1"/>
    </xf>
    <xf numFmtId="0" fontId="77" fillId="10" borderId="3" xfId="0" applyFont="1" applyFill="1" applyBorder="1" applyAlignment="1" applyProtection="1">
      <alignment horizontal="center"/>
      <protection hidden="1"/>
    </xf>
    <xf numFmtId="0" fontId="78" fillId="11" borderId="0" xfId="0" applyFont="1" applyFill="1" applyProtection="1">
      <protection hidden="1"/>
    </xf>
    <xf numFmtId="0" fontId="77" fillId="11" borderId="21" xfId="0" applyFont="1" applyFill="1" applyBorder="1" applyProtection="1">
      <protection hidden="1"/>
    </xf>
    <xf numFmtId="0" fontId="77" fillId="11" borderId="7" xfId="0" applyFont="1" applyFill="1" applyBorder="1" applyProtection="1">
      <protection hidden="1"/>
    </xf>
    <xf numFmtId="0" fontId="77" fillId="11" borderId="21" xfId="0" applyFont="1" applyFill="1" applyBorder="1" applyAlignment="1" applyProtection="1">
      <alignment horizontal="center"/>
      <protection hidden="1"/>
    </xf>
    <xf numFmtId="0" fontId="77" fillId="11" borderId="7" xfId="0" applyFont="1" applyFill="1" applyBorder="1" applyAlignment="1" applyProtection="1">
      <alignment horizontal="center"/>
      <protection hidden="1"/>
    </xf>
    <xf numFmtId="0" fontId="77" fillId="11" borderId="19" xfId="0" applyFont="1" applyFill="1" applyBorder="1" applyProtection="1">
      <protection hidden="1"/>
    </xf>
    <xf numFmtId="0" fontId="77" fillId="0" borderId="0" xfId="0" applyFont="1" applyProtection="1">
      <protection hidden="1"/>
    </xf>
    <xf numFmtId="0" fontId="77" fillId="0" borderId="19" xfId="0" applyFont="1" applyBorder="1" applyProtection="1">
      <protection hidden="1"/>
    </xf>
    <xf numFmtId="0" fontId="77" fillId="11" borderId="0" xfId="0" applyFont="1" applyFill="1" applyAlignment="1" applyProtection="1">
      <alignment horizontal="center"/>
      <protection hidden="1"/>
    </xf>
    <xf numFmtId="0" fontId="77" fillId="6" borderId="19" xfId="0" applyFont="1" applyFill="1" applyBorder="1" applyProtection="1">
      <protection hidden="1"/>
    </xf>
    <xf numFmtId="0" fontId="79" fillId="11" borderId="0" xfId="0" applyFont="1" applyFill="1" applyProtection="1">
      <protection hidden="1"/>
    </xf>
    <xf numFmtId="0" fontId="77" fillId="11" borderId="24" xfId="0" applyFont="1" applyFill="1" applyBorder="1" applyProtection="1">
      <protection hidden="1"/>
    </xf>
    <xf numFmtId="0" fontId="77" fillId="7" borderId="36" xfId="0" applyFont="1" applyFill="1" applyBorder="1" applyProtection="1">
      <protection hidden="1"/>
    </xf>
    <xf numFmtId="0" fontId="80" fillId="11" borderId="0" xfId="0" applyFont="1" applyFill="1" applyProtection="1">
      <protection hidden="1"/>
    </xf>
    <xf numFmtId="0" fontId="78" fillId="7" borderId="19" xfId="0" applyFont="1" applyFill="1" applyBorder="1" applyProtection="1">
      <protection hidden="1"/>
    </xf>
    <xf numFmtId="0" fontId="81" fillId="11" borderId="0" xfId="0" applyFont="1" applyFill="1" applyProtection="1">
      <protection hidden="1"/>
    </xf>
    <xf numFmtId="0" fontId="82" fillId="11" borderId="0" xfId="0" applyFont="1" applyFill="1" applyProtection="1">
      <protection hidden="1"/>
    </xf>
    <xf numFmtId="0" fontId="77" fillId="12" borderId="0" xfId="0" applyFont="1" applyFill="1" applyProtection="1">
      <protection hidden="1"/>
    </xf>
    <xf numFmtId="0" fontId="77" fillId="12" borderId="19" xfId="0" applyFont="1" applyFill="1" applyBorder="1" applyProtection="1">
      <protection hidden="1"/>
    </xf>
    <xf numFmtId="0" fontId="77" fillId="12" borderId="14" xfId="0" applyFont="1" applyFill="1" applyBorder="1" applyAlignment="1" applyProtection="1">
      <alignment horizontal="center"/>
      <protection hidden="1"/>
    </xf>
    <xf numFmtId="0" fontId="83" fillId="11" borderId="0" xfId="0" applyFont="1" applyFill="1" applyProtection="1">
      <protection hidden="1"/>
    </xf>
    <xf numFmtId="0" fontId="84" fillId="11" borderId="0" xfId="0" applyFont="1" applyFill="1" applyProtection="1">
      <protection hidden="1"/>
    </xf>
    <xf numFmtId="0" fontId="78" fillId="11" borderId="66" xfId="0" applyFont="1" applyFill="1" applyBorder="1" applyProtection="1">
      <protection hidden="1"/>
    </xf>
    <xf numFmtId="0" fontId="86" fillId="0" borderId="0" xfId="0" applyFont="1"/>
    <xf numFmtId="0" fontId="45" fillId="0" borderId="0" xfId="1" applyBorder="1" applyAlignment="1" applyProtection="1"/>
    <xf numFmtId="0" fontId="93" fillId="6" borderId="0" xfId="1" applyFont="1" applyFill="1" applyAlignment="1" applyProtection="1"/>
    <xf numFmtId="0" fontId="36" fillId="2" borderId="7" xfId="0" applyFont="1" applyFill="1" applyBorder="1" applyProtection="1">
      <protection hidden="1"/>
    </xf>
    <xf numFmtId="0" fontId="36" fillId="2" borderId="8" xfId="0" applyFont="1" applyFill="1" applyBorder="1" applyProtection="1">
      <protection hidden="1"/>
    </xf>
    <xf numFmtId="0" fontId="30" fillId="0" borderId="0" xfId="0" applyFont="1" applyAlignment="1" applyProtection="1">
      <alignment vertical="center"/>
      <protection hidden="1"/>
    </xf>
    <xf numFmtId="0" fontId="0" fillId="0" borderId="3" xfId="0" applyBorder="1"/>
    <xf numFmtId="0" fontId="0" fillId="0" borderId="18" xfId="0" applyBorder="1"/>
    <xf numFmtId="0" fontId="95" fillId="0" borderId="0" xfId="0" applyFont="1"/>
    <xf numFmtId="14" fontId="95" fillId="0" borderId="0" xfId="0" applyNumberFormat="1" applyFont="1"/>
    <xf numFmtId="0" fontId="48" fillId="8" borderId="39" xfId="0" applyFont="1" applyFill="1" applyBorder="1" applyAlignment="1" applyProtection="1">
      <alignment horizontal="center"/>
      <protection hidden="1"/>
    </xf>
    <xf numFmtId="0" fontId="48" fillId="8" borderId="43" xfId="0" applyFont="1" applyFill="1" applyBorder="1" applyAlignment="1" applyProtection="1">
      <alignment horizontal="center"/>
      <protection hidden="1"/>
    </xf>
    <xf numFmtId="0" fontId="43" fillId="2" borderId="6" xfId="0" applyFont="1" applyFill="1" applyBorder="1" applyProtection="1">
      <protection hidden="1"/>
    </xf>
    <xf numFmtId="0" fontId="0" fillId="0" borderId="14" xfId="0" applyBorder="1"/>
    <xf numFmtId="0" fontId="37" fillId="0" borderId="1" xfId="0" applyFont="1" applyBorder="1"/>
    <xf numFmtId="0" fontId="0" fillId="0" borderId="12" xfId="0" applyBorder="1"/>
    <xf numFmtId="0" fontId="0" fillId="0" borderId="20" xfId="0" applyBorder="1"/>
    <xf numFmtId="0" fontId="0" fillId="0" borderId="13" xfId="0" applyBorder="1"/>
    <xf numFmtId="179" fontId="0" fillId="16" borderId="12" xfId="0" applyNumberFormat="1" applyFill="1" applyBorder="1"/>
    <xf numFmtId="179" fontId="0" fillId="16" borderId="15" xfId="0" applyNumberFormat="1" applyFill="1" applyBorder="1"/>
    <xf numFmtId="179" fontId="0" fillId="16" borderId="8" xfId="0" applyNumberFormat="1" applyFill="1" applyBorder="1"/>
    <xf numFmtId="179" fontId="0" fillId="16" borderId="14" xfId="0" applyNumberFormat="1" applyFill="1" applyBorder="1"/>
    <xf numFmtId="0" fontId="0" fillId="0" borderId="6" xfId="0" applyBorder="1"/>
    <xf numFmtId="0" fontId="0" fillId="0" borderId="8" xfId="0" applyBorder="1"/>
    <xf numFmtId="14" fontId="86" fillId="0" borderId="0" xfId="0" applyNumberFormat="1" applyFont="1"/>
    <xf numFmtId="0" fontId="0" fillId="16" borderId="14" xfId="0" applyFill="1" applyBorder="1"/>
    <xf numFmtId="0" fontId="0" fillId="16" borderId="14" xfId="0" applyFill="1" applyBorder="1" applyAlignment="1">
      <alignment wrapText="1"/>
    </xf>
    <xf numFmtId="0" fontId="0" fillId="7" borderId="14" xfId="0" applyFill="1" applyBorder="1"/>
    <xf numFmtId="1" fontId="0" fillId="0" borderId="14" xfId="0" applyNumberFormat="1" applyBorder="1"/>
    <xf numFmtId="2" fontId="0" fillId="0" borderId="14" xfId="0" applyNumberFormat="1" applyBorder="1"/>
    <xf numFmtId="10" fontId="0" fillId="0" borderId="14" xfId="3" applyNumberFormat="1" applyFont="1" applyBorder="1"/>
    <xf numFmtId="0" fontId="0" fillId="7" borderId="34" xfId="0" applyFill="1" applyBorder="1"/>
    <xf numFmtId="1" fontId="0" fillId="0" borderId="34" xfId="0" applyNumberFormat="1" applyBorder="1"/>
    <xf numFmtId="2" fontId="0" fillId="0" borderId="34" xfId="0" applyNumberFormat="1" applyBorder="1"/>
    <xf numFmtId="0" fontId="0" fillId="0" borderId="34" xfId="0" applyBorder="1"/>
    <xf numFmtId="10" fontId="0" fillId="0" borderId="34" xfId="3" applyNumberFormat="1" applyFont="1" applyBorder="1"/>
    <xf numFmtId="0" fontId="0" fillId="7" borderId="21" xfId="0" applyFill="1" applyBorder="1" applyAlignment="1">
      <alignment wrapText="1"/>
    </xf>
    <xf numFmtId="1" fontId="0" fillId="0" borderId="21" xfId="0" applyNumberFormat="1" applyBorder="1"/>
    <xf numFmtId="0" fontId="0" fillId="0" borderId="21" xfId="0" applyBorder="1"/>
    <xf numFmtId="9" fontId="0" fillId="0" borderId="21" xfId="0" applyNumberFormat="1" applyBorder="1"/>
    <xf numFmtId="0" fontId="100" fillId="0" borderId="21" xfId="0" applyFont="1" applyBorder="1"/>
    <xf numFmtId="0" fontId="100" fillId="0" borderId="18" xfId="0" applyFont="1" applyBorder="1"/>
    <xf numFmtId="0" fontId="100" fillId="0" borderId="13" xfId="0" applyFont="1" applyBorder="1"/>
    <xf numFmtId="0" fontId="0" fillId="0" borderId="75" xfId="0" applyBorder="1"/>
    <xf numFmtId="0" fontId="0" fillId="0" borderId="73" xfId="0" applyBorder="1"/>
    <xf numFmtId="179" fontId="0" fillId="0" borderId="14" xfId="0" applyNumberFormat="1" applyBorder="1"/>
    <xf numFmtId="0" fontId="0" fillId="7" borderId="73" xfId="0" applyFill="1" applyBorder="1" applyAlignment="1">
      <alignment wrapText="1"/>
    </xf>
    <xf numFmtId="44" fontId="0" fillId="17" borderId="18" xfId="2" applyFont="1" applyFill="1" applyBorder="1" applyProtection="1">
      <protection locked="0"/>
    </xf>
    <xf numFmtId="177" fontId="0" fillId="6" borderId="12" xfId="0" applyNumberFormat="1" applyFill="1" applyBorder="1" applyAlignment="1">
      <alignment horizontal="center"/>
    </xf>
    <xf numFmtId="177" fontId="0" fillId="16" borderId="23" xfId="0" applyNumberFormat="1" applyFill="1" applyBorder="1" applyAlignment="1">
      <alignment horizontal="center"/>
    </xf>
    <xf numFmtId="0" fontId="0" fillId="6" borderId="31" xfId="0" applyFill="1" applyBorder="1"/>
    <xf numFmtId="0" fontId="0" fillId="6" borderId="31" xfId="0" applyFill="1" applyBorder="1" applyAlignment="1">
      <alignment wrapText="1"/>
    </xf>
    <xf numFmtId="44" fontId="0" fillId="6" borderId="14" xfId="2" applyFont="1" applyFill="1" applyBorder="1" applyProtection="1"/>
    <xf numFmtId="44" fontId="0" fillId="18" borderId="14" xfId="2" applyFont="1" applyFill="1" applyBorder="1" applyProtection="1"/>
    <xf numFmtId="173" fontId="0" fillId="6" borderId="14" xfId="0" applyNumberFormat="1" applyFill="1" applyBorder="1" applyAlignment="1">
      <alignment horizontal="center"/>
    </xf>
    <xf numFmtId="177" fontId="0" fillId="7" borderId="12" xfId="0" applyNumberFormat="1" applyFill="1" applyBorder="1" applyAlignment="1">
      <alignment horizontal="center"/>
    </xf>
    <xf numFmtId="44" fontId="0" fillId="18" borderId="2" xfId="2" applyFont="1" applyFill="1" applyBorder="1" applyProtection="1"/>
    <xf numFmtId="44" fontId="0" fillId="18" borderId="12" xfId="2" applyFont="1" applyFill="1" applyBorder="1" applyProtection="1"/>
    <xf numFmtId="44" fontId="37" fillId="16" borderId="33" xfId="2" applyFont="1" applyFill="1" applyBorder="1" applyAlignment="1" applyProtection="1">
      <alignment horizontal="center"/>
    </xf>
    <xf numFmtId="44" fontId="37" fillId="16" borderId="34" xfId="2" applyFont="1" applyFill="1" applyBorder="1" applyAlignment="1" applyProtection="1">
      <alignment horizontal="center"/>
    </xf>
    <xf numFmtId="44" fontId="37" fillId="16" borderId="35" xfId="2" applyFont="1" applyFill="1" applyBorder="1" applyAlignment="1" applyProtection="1">
      <alignment horizontal="center"/>
    </xf>
    <xf numFmtId="0" fontId="37" fillId="6" borderId="0" xfId="0" applyFont="1" applyFill="1" applyAlignment="1">
      <alignment horizontal="center"/>
    </xf>
    <xf numFmtId="0" fontId="0" fillId="6" borderId="14" xfId="0" applyFill="1" applyBorder="1"/>
    <xf numFmtId="0" fontId="0" fillId="6" borderId="14" xfId="0" applyFill="1" applyBorder="1" applyAlignment="1">
      <alignment wrapText="1"/>
    </xf>
    <xf numFmtId="0" fontId="34" fillId="2" borderId="14" xfId="0" applyFont="1" applyFill="1" applyBorder="1"/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4" fillId="19" borderId="22" xfId="0" applyFont="1" applyFill="1" applyBorder="1"/>
    <xf numFmtId="0" fontId="34" fillId="2" borderId="31" xfId="0" applyFont="1" applyFill="1" applyBorder="1"/>
    <xf numFmtId="0" fontId="0" fillId="16" borderId="31" xfId="0" applyFill="1" applyBorder="1"/>
    <xf numFmtId="0" fontId="0" fillId="16" borderId="12" xfId="0" applyFill="1" applyBorder="1"/>
    <xf numFmtId="0" fontId="0" fillId="2" borderId="20" xfId="0" applyFill="1" applyBorder="1"/>
    <xf numFmtId="0" fontId="0" fillId="16" borderId="2" xfId="0" applyFill="1" applyBorder="1"/>
    <xf numFmtId="0" fontId="0" fillId="2" borderId="14" xfId="0" applyFill="1" applyBorder="1"/>
    <xf numFmtId="0" fontId="29" fillId="0" borderId="7" xfId="0" applyFont="1" applyBorder="1"/>
    <xf numFmtId="0" fontId="29" fillId="0" borderId="0" xfId="0" applyFont="1"/>
    <xf numFmtId="0" fontId="29" fillId="0" borderId="4" xfId="0" applyFont="1" applyBorder="1"/>
    <xf numFmtId="0" fontId="36" fillId="2" borderId="12" xfId="0" applyFont="1" applyFill="1" applyBorder="1"/>
    <xf numFmtId="0" fontId="37" fillId="0" borderId="0" xfId="0" applyFont="1"/>
    <xf numFmtId="0" fontId="34" fillId="0" borderId="1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14" fontId="0" fillId="16" borderId="14" xfId="0" applyNumberFormat="1" applyFill="1" applyBorder="1" applyAlignment="1">
      <alignment horizontal="center"/>
    </xf>
    <xf numFmtId="177" fontId="0" fillId="0" borderId="0" xfId="0" applyNumberFormat="1"/>
    <xf numFmtId="0" fontId="74" fillId="0" borderId="0" xfId="0" applyFont="1"/>
    <xf numFmtId="168" fontId="61" fillId="6" borderId="0" xfId="0" applyNumberFormat="1" applyFont="1" applyFill="1"/>
    <xf numFmtId="168" fontId="0" fillId="6" borderId="0" xfId="0" applyNumberFormat="1" applyFill="1"/>
    <xf numFmtId="0" fontId="34" fillId="2" borderId="1" xfId="0" applyFont="1" applyFill="1" applyBorder="1"/>
    <xf numFmtId="0" fontId="0" fillId="2" borderId="2" xfId="0" applyFill="1" applyBorder="1"/>
    <xf numFmtId="178" fontId="0" fillId="0" borderId="18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3" xfId="0" applyFill="1" applyBorder="1"/>
    <xf numFmtId="178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28" fillId="0" borderId="0" xfId="0" applyFont="1"/>
    <xf numFmtId="0" fontId="0" fillId="6" borderId="0" xfId="0" applyFill="1"/>
    <xf numFmtId="0" fontId="0" fillId="6" borderId="5" xfId="0" applyFill="1" applyBorder="1"/>
    <xf numFmtId="0" fontId="61" fillId="0" borderId="7" xfId="0" applyFont="1" applyBorder="1"/>
    <xf numFmtId="0" fontId="28" fillId="0" borderId="5" xfId="0" applyFont="1" applyBorder="1"/>
    <xf numFmtId="0" fontId="28" fillId="6" borderId="0" xfId="0" applyFont="1" applyFill="1"/>
    <xf numFmtId="0" fontId="0" fillId="2" borderId="58" xfId="0" applyFill="1" applyBorder="1"/>
    <xf numFmtId="0" fontId="37" fillId="0" borderId="31" xfId="0" applyFont="1" applyBorder="1" applyAlignment="1">
      <alignment horizontal="center"/>
    </xf>
    <xf numFmtId="44" fontId="37" fillId="6" borderId="0" xfId="2" applyFont="1" applyFill="1" applyBorder="1" applyAlignment="1" applyProtection="1">
      <alignment horizontal="center"/>
    </xf>
    <xf numFmtId="0" fontId="37" fillId="0" borderId="14" xfId="0" applyFont="1" applyBorder="1" applyAlignment="1">
      <alignment horizontal="center"/>
    </xf>
    <xf numFmtId="0" fontId="37" fillId="0" borderId="32" xfId="0" applyFont="1" applyBorder="1" applyAlignment="1">
      <alignment horizontal="center"/>
    </xf>
    <xf numFmtId="0" fontId="35" fillId="0" borderId="0" xfId="0" applyFont="1"/>
    <xf numFmtId="0" fontId="34" fillId="2" borderId="69" xfId="0" applyFont="1" applyFill="1" applyBorder="1"/>
    <xf numFmtId="0" fontId="0" fillId="2" borderId="63" xfId="0" applyFill="1" applyBorder="1"/>
    <xf numFmtId="0" fontId="0" fillId="2" borderId="64" xfId="0" applyFill="1" applyBorder="1"/>
    <xf numFmtId="0" fontId="34" fillId="2" borderId="12" xfId="0" applyFont="1" applyFill="1" applyBorder="1"/>
    <xf numFmtId="0" fontId="0" fillId="2" borderId="18" xfId="0" applyFill="1" applyBorder="1"/>
    <xf numFmtId="0" fontId="0" fillId="0" borderId="19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6" borderId="19" xfId="0" applyFill="1" applyBorder="1" applyAlignment="1">
      <alignment horizontal="right"/>
    </xf>
    <xf numFmtId="0" fontId="0" fillId="2" borderId="42" xfId="0" applyFill="1" applyBorder="1"/>
    <xf numFmtId="0" fontId="37" fillId="19" borderId="32" xfId="0" applyFont="1" applyFill="1" applyBorder="1" applyAlignment="1">
      <alignment horizontal="center"/>
    </xf>
    <xf numFmtId="0" fontId="0" fillId="16" borderId="13" xfId="0" applyFill="1" applyBorder="1"/>
    <xf numFmtId="44" fontId="37" fillId="6" borderId="57" xfId="2" applyFont="1" applyFill="1" applyBorder="1" applyAlignment="1" applyProtection="1">
      <alignment horizontal="center"/>
    </xf>
    <xf numFmtId="0" fontId="0" fillId="6" borderId="7" xfId="0" applyFill="1" applyBorder="1"/>
    <xf numFmtId="0" fontId="33" fillId="6" borderId="0" xfId="0" applyFont="1" applyFill="1"/>
    <xf numFmtId="0" fontId="61" fillId="0" borderId="0" xfId="0" applyFont="1"/>
    <xf numFmtId="0" fontId="43" fillId="6" borderId="0" xfId="0" applyFont="1" applyFill="1"/>
    <xf numFmtId="0" fontId="32" fillId="6" borderId="0" xfId="0" applyFont="1" applyFill="1"/>
    <xf numFmtId="0" fontId="46" fillId="6" borderId="0" xfId="0" applyFont="1" applyFill="1"/>
    <xf numFmtId="0" fontId="32" fillId="6" borderId="4" xfId="0" applyFont="1" applyFill="1" applyBorder="1"/>
    <xf numFmtId="0" fontId="32" fillId="6" borderId="5" xfId="0" applyFont="1" applyFill="1" applyBorder="1"/>
    <xf numFmtId="0" fontId="0" fillId="6" borderId="4" xfId="0" applyFill="1" applyBorder="1"/>
    <xf numFmtId="0" fontId="57" fillId="0" borderId="0" xfId="0" applyFont="1" applyAlignment="1">
      <alignment horizontal="left"/>
    </xf>
    <xf numFmtId="0" fontId="32" fillId="6" borderId="0" xfId="0" applyFont="1" applyFill="1" applyAlignment="1">
      <alignment horizontal="left"/>
    </xf>
    <xf numFmtId="0" fontId="43" fillId="6" borderId="4" xfId="0" applyFont="1" applyFill="1" applyBorder="1"/>
    <xf numFmtId="0" fontId="36" fillId="6" borderId="0" xfId="0" applyFont="1" applyFill="1"/>
    <xf numFmtId="0" fontId="38" fillId="6" borderId="4" xfId="0" applyFont="1" applyFill="1" applyBorder="1"/>
    <xf numFmtId="0" fontId="69" fillId="6" borderId="0" xfId="0" applyFont="1" applyFill="1"/>
    <xf numFmtId="0" fontId="38" fillId="6" borderId="1" xfId="0" applyFont="1" applyFill="1" applyBorder="1"/>
    <xf numFmtId="0" fontId="32" fillId="6" borderId="2" xfId="0" applyFont="1" applyFill="1" applyBorder="1"/>
    <xf numFmtId="0" fontId="32" fillId="6" borderId="3" xfId="0" applyFont="1" applyFill="1" applyBorder="1"/>
    <xf numFmtId="0" fontId="0" fillId="6" borderId="6" xfId="0" applyFill="1" applyBorder="1"/>
    <xf numFmtId="0" fontId="32" fillId="6" borderId="7" xfId="0" applyFont="1" applyFill="1" applyBorder="1"/>
    <xf numFmtId="0" fontId="32" fillId="6" borderId="8" xfId="0" applyFont="1" applyFill="1" applyBorder="1"/>
    <xf numFmtId="0" fontId="43" fillId="6" borderId="5" xfId="0" applyFont="1" applyFill="1" applyBorder="1"/>
    <xf numFmtId="0" fontId="35" fillId="6" borderId="4" xfId="0" applyFont="1" applyFill="1" applyBorder="1"/>
    <xf numFmtId="0" fontId="70" fillId="6" borderId="5" xfId="0" applyFont="1" applyFill="1" applyBorder="1"/>
    <xf numFmtId="0" fontId="32" fillId="6" borderId="6" xfId="0" applyFont="1" applyFill="1" applyBorder="1"/>
    <xf numFmtId="177" fontId="0" fillId="6" borderId="32" xfId="0" applyNumberFormat="1" applyFill="1" applyBorder="1" applyAlignment="1">
      <alignment horizontal="center"/>
    </xf>
    <xf numFmtId="0" fontId="0" fillId="20" borderId="14" xfId="0" applyFill="1" applyBorder="1"/>
    <xf numFmtId="173" fontId="0" fillId="20" borderId="14" xfId="0" applyNumberFormat="1" applyFill="1" applyBorder="1" applyAlignment="1">
      <alignment horizontal="center"/>
    </xf>
    <xf numFmtId="177" fontId="0" fillId="20" borderId="12" xfId="0" applyNumberFormat="1" applyFill="1" applyBorder="1" applyAlignment="1">
      <alignment horizontal="center"/>
    </xf>
    <xf numFmtId="0" fontId="0" fillId="20" borderId="74" xfId="0" applyFill="1" applyBorder="1"/>
    <xf numFmtId="0" fontId="0" fillId="20" borderId="21" xfId="0" applyFill="1" applyBorder="1"/>
    <xf numFmtId="0" fontId="86" fillId="8" borderId="0" xfId="0" applyFont="1" applyFill="1" applyProtection="1">
      <protection hidden="1"/>
    </xf>
    <xf numFmtId="0" fontId="51" fillId="8" borderId="0" xfId="0" applyFont="1" applyFill="1" applyProtection="1">
      <protection hidden="1"/>
    </xf>
    <xf numFmtId="0" fontId="33" fillId="8" borderId="0" xfId="0" applyFont="1" applyFill="1" applyProtection="1">
      <protection hidden="1"/>
    </xf>
    <xf numFmtId="14" fontId="95" fillId="8" borderId="0" xfId="0" applyNumberFormat="1" applyFont="1" applyFill="1"/>
    <xf numFmtId="0" fontId="0" fillId="8" borderId="0" xfId="0" applyFill="1"/>
    <xf numFmtId="0" fontId="86" fillId="8" borderId="0" xfId="0" applyFont="1" applyFill="1"/>
    <xf numFmtId="0" fontId="49" fillId="8" borderId="0" xfId="0" applyFont="1" applyFill="1"/>
    <xf numFmtId="0" fontId="42" fillId="8" borderId="0" xfId="0" applyFont="1" applyFill="1" applyProtection="1">
      <protection hidden="1"/>
    </xf>
    <xf numFmtId="0" fontId="42" fillId="8" borderId="0" xfId="0" applyFont="1" applyFill="1" applyAlignment="1" applyProtection="1">
      <alignment vertical="center"/>
      <protection hidden="1"/>
    </xf>
    <xf numFmtId="0" fontId="96" fillId="8" borderId="0" xfId="0" applyFont="1" applyFill="1" applyAlignment="1" applyProtection="1">
      <alignment vertical="center"/>
      <protection hidden="1"/>
    </xf>
    <xf numFmtId="0" fontId="88" fillId="8" borderId="0" xfId="0" applyFont="1" applyFill="1" applyProtection="1">
      <protection hidden="1"/>
    </xf>
    <xf numFmtId="2" fontId="86" fillId="8" borderId="0" xfId="0" applyNumberFormat="1" applyFont="1" applyFill="1" applyProtection="1">
      <protection hidden="1"/>
    </xf>
    <xf numFmtId="2" fontId="0" fillId="8" borderId="0" xfId="0" applyNumberFormat="1" applyFill="1" applyProtection="1">
      <protection hidden="1"/>
    </xf>
    <xf numFmtId="0" fontId="0" fillId="8" borderId="0" xfId="0" applyFill="1" applyAlignment="1" applyProtection="1">
      <alignment vertical="center"/>
      <protection hidden="1"/>
    </xf>
    <xf numFmtId="0" fontId="95" fillId="8" borderId="0" xfId="0" applyFont="1" applyFill="1" applyAlignment="1" applyProtection="1">
      <alignment vertical="center"/>
      <protection hidden="1"/>
    </xf>
    <xf numFmtId="0" fontId="39" fillId="0" borderId="4" xfId="0" applyFont="1" applyBorder="1"/>
    <xf numFmtId="0" fontId="39" fillId="0" borderId="0" xfId="0" applyFont="1" applyAlignment="1">
      <alignment horizontal="left"/>
    </xf>
    <xf numFmtId="0" fontId="39" fillId="0" borderId="0" xfId="0" applyFont="1"/>
    <xf numFmtId="0" fontId="91" fillId="8" borderId="0" xfId="0" applyFont="1" applyFill="1"/>
    <xf numFmtId="14" fontId="99" fillId="8" borderId="0" xfId="0" applyNumberFormat="1" applyFont="1" applyFill="1"/>
    <xf numFmtId="14" fontId="101" fillId="8" borderId="0" xfId="0" applyNumberFormat="1" applyFont="1" applyFill="1"/>
    <xf numFmtId="0" fontId="92" fillId="8" borderId="0" xfId="0" applyFont="1" applyFill="1"/>
    <xf numFmtId="0" fontId="87" fillId="8" borderId="0" xfId="0" applyFont="1" applyFill="1"/>
    <xf numFmtId="14" fontId="76" fillId="8" borderId="0" xfId="0" applyNumberFormat="1" applyFont="1" applyFill="1"/>
    <xf numFmtId="0" fontId="90" fillId="8" borderId="0" xfId="0" applyFont="1" applyFill="1"/>
    <xf numFmtId="0" fontId="85" fillId="8" borderId="0" xfId="0" applyFont="1" applyFill="1"/>
    <xf numFmtId="0" fontId="98" fillId="8" borderId="0" xfId="0" applyFont="1" applyFill="1"/>
    <xf numFmtId="0" fontId="75" fillId="8" borderId="0" xfId="0" applyFont="1" applyFill="1"/>
    <xf numFmtId="0" fontId="0" fillId="3" borderId="0" xfId="0" applyFill="1"/>
    <xf numFmtId="0" fontId="43" fillId="0" borderId="4" xfId="0" applyFont="1" applyBorder="1"/>
    <xf numFmtId="0" fontId="38" fillId="0" borderId="0" xfId="0" applyFont="1"/>
    <xf numFmtId="2" fontId="43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center"/>
    </xf>
    <xf numFmtId="0" fontId="31" fillId="0" borderId="4" xfId="0" applyFont="1" applyBorder="1"/>
    <xf numFmtId="0" fontId="31" fillId="0" borderId="0" xfId="0" applyFont="1"/>
    <xf numFmtId="14" fontId="31" fillId="0" borderId="0" xfId="0" applyNumberFormat="1" applyFont="1" applyAlignment="1">
      <alignment horizontal="right"/>
    </xf>
    <xf numFmtId="14" fontId="31" fillId="0" borderId="0" xfId="0" applyNumberFormat="1" applyFont="1" applyAlignment="1">
      <alignment horizontal="center" vertical="top"/>
    </xf>
    <xf numFmtId="14" fontId="31" fillId="0" borderId="0" xfId="0" applyNumberFormat="1" applyFont="1" applyAlignment="1">
      <alignment horizontal="right" vertical="top"/>
    </xf>
    <xf numFmtId="0" fontId="31" fillId="0" borderId="5" xfId="0" applyFont="1" applyBorder="1"/>
    <xf numFmtId="0" fontId="31" fillId="8" borderId="0" xfId="0" applyFont="1" applyFill="1"/>
    <xf numFmtId="0" fontId="38" fillId="2" borderId="0" xfId="0" applyFont="1" applyFill="1"/>
    <xf numFmtId="0" fontId="0" fillId="2" borderId="0" xfId="0" applyFill="1"/>
    <xf numFmtId="0" fontId="44" fillId="0" borderId="2" xfId="0" applyFont="1" applyBorder="1" applyAlignment="1">
      <alignment vertical="top"/>
    </xf>
    <xf numFmtId="0" fontId="37" fillId="0" borderId="2" xfId="0" applyFont="1" applyBorder="1"/>
    <xf numFmtId="0" fontId="44" fillId="0" borderId="2" xfId="0" applyFont="1" applyBorder="1" applyAlignment="1">
      <alignment horizontal="center" vertical="top"/>
    </xf>
    <xf numFmtId="0" fontId="42" fillId="8" borderId="0" xfId="0" applyFont="1" applyFill="1"/>
    <xf numFmtId="0" fontId="31" fillId="0" borderId="16" xfId="0" applyFont="1" applyBorder="1"/>
    <xf numFmtId="0" fontId="31" fillId="0" borderId="17" xfId="0" applyFont="1" applyBorder="1"/>
    <xf numFmtId="0" fontId="61" fillId="0" borderId="0" xfId="0" applyFont="1" applyAlignment="1">
      <alignment vertical="top" wrapText="1"/>
    </xf>
    <xf numFmtId="0" fontId="61" fillId="0" borderId="5" xfId="0" applyFont="1" applyBorder="1" applyAlignment="1">
      <alignment vertical="top" wrapText="1"/>
    </xf>
    <xf numFmtId="0" fontId="31" fillId="0" borderId="7" xfId="0" applyFont="1" applyBorder="1"/>
    <xf numFmtId="0" fontId="61" fillId="0" borderId="7" xfId="0" applyFont="1" applyBorder="1" applyAlignment="1">
      <alignment vertical="top" wrapText="1"/>
    </xf>
    <xf numFmtId="0" fontId="42" fillId="6" borderId="7" xfId="0" applyFont="1" applyFill="1" applyBorder="1"/>
    <xf numFmtId="0" fontId="31" fillId="0" borderId="8" xfId="0" applyFont="1" applyBorder="1"/>
    <xf numFmtId="0" fontId="0" fillId="6" borderId="42" xfId="0" applyFill="1" applyBorder="1"/>
    <xf numFmtId="0" fontId="0" fillId="6" borderId="78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9" xfId="0" applyBorder="1" applyAlignment="1">
      <alignment horizontal="center" vertical="center"/>
    </xf>
    <xf numFmtId="1" fontId="0" fillId="21" borderId="31" xfId="0" applyNumberFormat="1" applyFill="1" applyBorder="1" applyAlignment="1">
      <alignment horizontal="center"/>
    </xf>
    <xf numFmtId="173" fontId="0" fillId="21" borderId="14" xfId="0" applyNumberFormat="1" applyFill="1" applyBorder="1" applyAlignment="1">
      <alignment horizontal="center"/>
    </xf>
    <xf numFmtId="179" fontId="0" fillId="7" borderId="14" xfId="0" applyNumberFormat="1" applyFill="1" applyBorder="1" applyAlignment="1">
      <alignment horizontal="center"/>
    </xf>
    <xf numFmtId="10" fontId="0" fillId="7" borderId="32" xfId="3" applyNumberFormat="1" applyFont="1" applyFill="1" applyBorder="1" applyAlignment="1">
      <alignment horizontal="center"/>
    </xf>
    <xf numFmtId="179" fontId="0" fillId="7" borderId="31" xfId="0" applyNumberFormat="1" applyFill="1" applyBorder="1" applyAlignment="1">
      <alignment horizontal="center"/>
    </xf>
    <xf numFmtId="173" fontId="0" fillId="21" borderId="12" xfId="0" applyNumberFormat="1" applyFill="1" applyBorder="1" applyAlignment="1">
      <alignment horizontal="center"/>
    </xf>
    <xf numFmtId="179" fontId="103" fillId="7" borderId="79" xfId="0" applyNumberFormat="1" applyFont="1" applyFill="1" applyBorder="1" applyAlignment="1">
      <alignment horizontal="center"/>
    </xf>
    <xf numFmtId="1" fontId="0" fillId="21" borderId="80" xfId="0" applyNumberFormat="1" applyFill="1" applyBorder="1" applyAlignment="1">
      <alignment horizontal="center"/>
    </xf>
    <xf numFmtId="179" fontId="0" fillId="7" borderId="20" xfId="0" applyNumberFormat="1" applyFill="1" applyBorder="1" applyAlignment="1">
      <alignment horizontal="center"/>
    </xf>
    <xf numFmtId="0" fontId="0" fillId="0" borderId="81" xfId="0" applyBorder="1" applyAlignment="1">
      <alignment horizontal="center" vertical="center"/>
    </xf>
    <xf numFmtId="1" fontId="0" fillId="6" borderId="82" xfId="0" applyNumberFormat="1" applyFill="1" applyBorder="1"/>
    <xf numFmtId="173" fontId="0" fillId="6" borderId="75" xfId="0" applyNumberFormat="1" applyFill="1" applyBorder="1" applyAlignment="1">
      <alignment horizontal="center"/>
    </xf>
    <xf numFmtId="179" fontId="0" fillId="18" borderId="73" xfId="0" applyNumberFormat="1" applyFill="1" applyBorder="1" applyAlignment="1">
      <alignment horizontal="center"/>
    </xf>
    <xf numFmtId="10" fontId="0" fillId="18" borderId="83" xfId="3" applyNumberFormat="1" applyFont="1" applyFill="1" applyBorder="1" applyAlignment="1">
      <alignment horizontal="center"/>
    </xf>
    <xf numFmtId="179" fontId="0" fillId="6" borderId="30" xfId="0" applyNumberFormat="1" applyFill="1" applyBorder="1" applyAlignment="1">
      <alignment horizontal="center"/>
    </xf>
    <xf numFmtId="0" fontId="103" fillId="6" borderId="84" xfId="0" applyFont="1" applyFill="1" applyBorder="1"/>
    <xf numFmtId="0" fontId="0" fillId="0" borderId="7" xfId="0" applyBorder="1" applyAlignment="1">
      <alignment vertical="center" wrapText="1"/>
    </xf>
    <xf numFmtId="179" fontId="0" fillId="21" borderId="21" xfId="0" applyNumberFormat="1" applyFill="1" applyBorder="1" applyAlignment="1">
      <alignment horizontal="center"/>
    </xf>
    <xf numFmtId="0" fontId="0" fillId="6" borderId="30" xfId="0" applyFill="1" applyBorder="1"/>
    <xf numFmtId="0" fontId="0" fillId="16" borderId="23" xfId="0" applyFill="1" applyBorder="1" applyAlignment="1">
      <alignment horizontal="center" vertical="center"/>
    </xf>
    <xf numFmtId="1" fontId="0" fillId="16" borderId="87" xfId="0" applyNumberFormat="1" applyFill="1" applyBorder="1" applyAlignment="1">
      <alignment horizontal="center"/>
    </xf>
    <xf numFmtId="0" fontId="0" fillId="6" borderId="88" xfId="0" applyFill="1" applyBorder="1"/>
    <xf numFmtId="179" fontId="0" fillId="16" borderId="73" xfId="0" applyNumberFormat="1" applyFill="1" applyBorder="1" applyAlignment="1">
      <alignment horizontal="center"/>
    </xf>
    <xf numFmtId="10" fontId="0" fillId="6" borderId="23" xfId="3" applyNumberFormat="1" applyFont="1" applyFill="1" applyBorder="1" applyAlignment="1">
      <alignment horizontal="center"/>
    </xf>
    <xf numFmtId="179" fontId="0" fillId="16" borderId="87" xfId="0" applyNumberFormat="1" applyFill="1" applyBorder="1" applyAlignment="1">
      <alignment horizontal="center"/>
    </xf>
    <xf numFmtId="179" fontId="103" fillId="16" borderId="89" xfId="0" applyNumberFormat="1" applyFont="1" applyFill="1" applyBorder="1" applyAlignment="1">
      <alignment horizontal="center"/>
    </xf>
    <xf numFmtId="0" fontId="0" fillId="7" borderId="0" xfId="0" applyFill="1" applyAlignment="1">
      <alignment wrapText="1"/>
    </xf>
    <xf numFmtId="0" fontId="25" fillId="2" borderId="14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173" fontId="0" fillId="6" borderId="0" xfId="0" applyNumberFormat="1" applyFill="1" applyAlignment="1">
      <alignment horizontal="center"/>
    </xf>
    <xf numFmtId="0" fontId="24" fillId="0" borderId="0" xfId="0" applyFont="1"/>
    <xf numFmtId="0" fontId="31" fillId="0" borderId="0" xfId="0" applyFont="1" applyAlignment="1">
      <alignment horizontal="center"/>
    </xf>
    <xf numFmtId="14" fontId="31" fillId="6" borderId="0" xfId="0" applyNumberFormat="1" applyFont="1" applyFill="1" applyAlignment="1">
      <alignment horizontal="center" vertical="top"/>
    </xf>
    <xf numFmtId="14" fontId="31" fillId="6" borderId="0" xfId="0" applyNumberFormat="1" applyFont="1" applyFill="1" applyAlignment="1">
      <alignment horizontal="right" vertical="top"/>
    </xf>
    <xf numFmtId="0" fontId="35" fillId="0" borderId="0" xfId="0" applyFont="1" applyAlignment="1">
      <alignment wrapText="1"/>
    </xf>
    <xf numFmtId="0" fontId="38" fillId="2" borderId="7" xfId="0" applyFont="1" applyFill="1" applyBorder="1" applyProtection="1">
      <protection hidden="1"/>
    </xf>
    <xf numFmtId="173" fontId="0" fillId="18" borderId="14" xfId="0" applyNumberFormat="1" applyFill="1" applyBorder="1" applyAlignment="1">
      <alignment horizontal="center"/>
    </xf>
    <xf numFmtId="10" fontId="0" fillId="18" borderId="14" xfId="0" applyNumberFormat="1" applyFill="1" applyBorder="1" applyAlignment="1">
      <alignment horizontal="center"/>
    </xf>
    <xf numFmtId="174" fontId="0" fillId="18" borderId="12" xfId="0" applyNumberFormat="1" applyFill="1" applyBorder="1" applyAlignment="1">
      <alignment horizontal="center"/>
    </xf>
    <xf numFmtId="0" fontId="0" fillId="18" borderId="14" xfId="0" applyFill="1" applyBorder="1"/>
    <xf numFmtId="44" fontId="0" fillId="6" borderId="21" xfId="2" applyFont="1" applyFill="1" applyBorder="1" applyProtection="1"/>
    <xf numFmtId="178" fontId="0" fillId="0" borderId="6" xfId="0" applyNumberFormat="1" applyBorder="1" applyAlignment="1">
      <alignment horizontal="right"/>
    </xf>
    <xf numFmtId="0" fontId="34" fillId="6" borderId="0" xfId="0" applyFont="1" applyFill="1"/>
    <xf numFmtId="0" fontId="0" fillId="6" borderId="1" xfId="0" applyFill="1" applyBorder="1"/>
    <xf numFmtId="0" fontId="0" fillId="6" borderId="0" xfId="0" applyFill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74" fillId="6" borderId="0" xfId="0" applyFont="1" applyFill="1"/>
    <xf numFmtId="0" fontId="0" fillId="6" borderId="4" xfId="0" applyFill="1" applyBorder="1" applyAlignment="1">
      <alignment vertical="top" wrapText="1"/>
    </xf>
    <xf numFmtId="10" fontId="33" fillId="2" borderId="18" xfId="0" applyNumberFormat="1" applyFont="1" applyFill="1" applyBorder="1" applyAlignment="1">
      <alignment horizontal="center"/>
    </xf>
    <xf numFmtId="10" fontId="33" fillId="2" borderId="14" xfId="0" applyNumberFormat="1" applyFont="1" applyFill="1" applyBorder="1" applyAlignment="1">
      <alignment horizontal="center"/>
    </xf>
    <xf numFmtId="175" fontId="0" fillId="18" borderId="14" xfId="0" applyNumberFormat="1" applyFill="1" applyBorder="1" applyAlignment="1">
      <alignment horizontal="center"/>
    </xf>
    <xf numFmtId="176" fontId="0" fillId="18" borderId="14" xfId="0" applyNumberFormat="1" applyFill="1" applyBorder="1" applyAlignment="1">
      <alignment horizontal="center"/>
    </xf>
    <xf numFmtId="177" fontId="0" fillId="18" borderId="23" xfId="0" applyNumberFormat="1" applyFill="1" applyBorder="1" applyAlignment="1">
      <alignment horizontal="center"/>
    </xf>
    <xf numFmtId="177" fontId="0" fillId="18" borderId="12" xfId="0" applyNumberFormat="1" applyFill="1" applyBorder="1" applyAlignment="1">
      <alignment horizontal="center"/>
    </xf>
    <xf numFmtId="175" fontId="0" fillId="23" borderId="14" xfId="0" applyNumberFormat="1" applyFill="1" applyBorder="1" applyAlignment="1">
      <alignment horizontal="center"/>
    </xf>
    <xf numFmtId="9" fontId="0" fillId="18" borderId="0" xfId="0" applyNumberFormat="1" applyFill="1"/>
    <xf numFmtId="14" fontId="43" fillId="24" borderId="15" xfId="0" applyNumberFormat="1" applyFont="1" applyFill="1" applyBorder="1" applyAlignment="1">
      <alignment horizontal="center" vertical="center"/>
    </xf>
    <xf numFmtId="0" fontId="0" fillId="16" borderId="0" xfId="0" applyFill="1"/>
    <xf numFmtId="0" fontId="38" fillId="21" borderId="58" xfId="0" applyFont="1" applyFill="1" applyBorder="1" applyAlignment="1">
      <alignment vertical="center"/>
    </xf>
    <xf numFmtId="0" fontId="38" fillId="21" borderId="57" xfId="0" applyFont="1" applyFill="1" applyBorder="1"/>
    <xf numFmtId="0" fontId="43" fillId="21" borderId="57" xfId="0" applyFont="1" applyFill="1" applyBorder="1" applyAlignment="1">
      <alignment vertical="center"/>
    </xf>
    <xf numFmtId="0" fontId="38" fillId="21" borderId="30" xfId="0" applyFont="1" applyFill="1" applyBorder="1" applyAlignment="1">
      <alignment vertical="center"/>
    </xf>
    <xf numFmtId="0" fontId="38" fillId="21" borderId="0" xfId="0" applyFont="1" applyFill="1" applyAlignment="1">
      <alignment vertical="center"/>
    </xf>
    <xf numFmtId="0" fontId="38" fillId="21" borderId="0" xfId="0" applyFont="1" applyFill="1"/>
    <xf numFmtId="0" fontId="43" fillId="21" borderId="0" xfId="0" applyFont="1" applyFill="1" applyAlignment="1">
      <alignment vertical="center"/>
    </xf>
    <xf numFmtId="0" fontId="38" fillId="21" borderId="60" xfId="0" applyFont="1" applyFill="1" applyBorder="1" applyAlignment="1">
      <alignment vertical="center"/>
    </xf>
    <xf numFmtId="0" fontId="38" fillId="21" borderId="61" xfId="0" applyFont="1" applyFill="1" applyBorder="1" applyAlignment="1">
      <alignment vertical="center"/>
    </xf>
    <xf numFmtId="14" fontId="43" fillId="21" borderId="61" xfId="0" applyNumberFormat="1" applyFont="1" applyFill="1" applyBorder="1" applyAlignment="1">
      <alignment horizontal="left" vertical="center"/>
    </xf>
    <xf numFmtId="0" fontId="43" fillId="21" borderId="61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0" fontId="43" fillId="21" borderId="58" xfId="0" applyFont="1" applyFill="1" applyBorder="1" applyAlignment="1">
      <alignment vertical="center"/>
    </xf>
    <xf numFmtId="0" fontId="43" fillId="21" borderId="30" xfId="0" applyFont="1" applyFill="1" applyBorder="1" applyAlignment="1">
      <alignment vertical="center"/>
    </xf>
    <xf numFmtId="49" fontId="111" fillId="21" borderId="0" xfId="0" applyNumberFormat="1" applyFont="1" applyFill="1" applyAlignment="1">
      <alignment horizontal="center" vertical="center"/>
    </xf>
    <xf numFmtId="0" fontId="38" fillId="21" borderId="0" xfId="0" applyFont="1" applyFill="1" applyAlignment="1" applyProtection="1">
      <alignment vertical="center"/>
      <protection hidden="1"/>
    </xf>
    <xf numFmtId="0" fontId="38" fillId="21" borderId="0" xfId="0" applyFont="1" applyFill="1" applyAlignment="1">
      <alignment horizontal="left"/>
    </xf>
    <xf numFmtId="49" fontId="38" fillId="21" borderId="0" xfId="0" applyNumberFormat="1" applyFont="1" applyFill="1" applyAlignment="1">
      <alignment horizontal="center" vertical="center"/>
    </xf>
    <xf numFmtId="49" fontId="38" fillId="21" borderId="0" xfId="0" applyNumberFormat="1" applyFont="1" applyFill="1" applyAlignment="1">
      <alignment horizontal="left" vertical="center"/>
    </xf>
    <xf numFmtId="0" fontId="38" fillId="21" borderId="1" xfId="0" applyFont="1" applyFill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0" fontId="38" fillId="21" borderId="30" xfId="0" applyFont="1" applyFill="1" applyBorder="1" applyAlignment="1">
      <alignment horizontal="center" vertical="center"/>
    </xf>
    <xf numFmtId="0" fontId="38" fillId="21" borderId="0" xfId="0" applyFont="1" applyFill="1" applyAlignment="1">
      <alignment horizontal="center" vertical="center"/>
    </xf>
    <xf numFmtId="0" fontId="38" fillId="21" borderId="4" xfId="0" applyFont="1" applyFill="1" applyBorder="1" applyAlignment="1">
      <alignment vertical="center"/>
    </xf>
    <xf numFmtId="14" fontId="38" fillId="12" borderId="14" xfId="0" applyNumberFormat="1" applyFont="1" applyFill="1" applyBorder="1" applyAlignment="1" applyProtection="1">
      <alignment vertical="center"/>
      <protection locked="0"/>
    </xf>
    <xf numFmtId="0" fontId="38" fillId="12" borderId="14" xfId="0" applyFont="1" applyFill="1" applyBorder="1" applyAlignment="1" applyProtection="1">
      <alignment vertical="center"/>
      <protection locked="0"/>
    </xf>
    <xf numFmtId="0" fontId="38" fillId="12" borderId="12" xfId="0" applyFont="1" applyFill="1" applyBorder="1" applyAlignment="1" applyProtection="1">
      <alignment vertical="center"/>
      <protection locked="0"/>
    </xf>
    <xf numFmtId="0" fontId="38" fillId="21" borderId="6" xfId="0" applyFont="1" applyFill="1" applyBorder="1" applyAlignment="1">
      <alignment vertical="center"/>
    </xf>
    <xf numFmtId="2" fontId="38" fillId="12" borderId="14" xfId="0" applyNumberFormat="1" applyFont="1" applyFill="1" applyBorder="1" applyAlignment="1" applyProtection="1">
      <alignment vertical="center"/>
      <protection locked="0"/>
    </xf>
    <xf numFmtId="2" fontId="38" fillId="12" borderId="12" xfId="0" applyNumberFormat="1" applyFont="1" applyFill="1" applyBorder="1" applyAlignment="1" applyProtection="1">
      <alignment vertical="center"/>
      <protection locked="0"/>
    </xf>
    <xf numFmtId="0" fontId="38" fillId="21" borderId="60" xfId="0" applyFont="1" applyFill="1" applyBorder="1" applyAlignment="1">
      <alignment horizontal="left" vertical="center"/>
    </xf>
    <xf numFmtId="0" fontId="38" fillId="21" borderId="61" xfId="0" applyFont="1" applyFill="1" applyBorder="1" applyAlignment="1">
      <alignment horizontal="left" vertical="center"/>
    </xf>
    <xf numFmtId="0" fontId="38" fillId="21" borderId="61" xfId="0" applyFont="1" applyFill="1" applyBorder="1" applyAlignment="1">
      <alignment horizontal="left" vertical="top"/>
    </xf>
    <xf numFmtId="0" fontId="43" fillId="21" borderId="61" xfId="0" applyFont="1" applyFill="1" applyBorder="1" applyAlignment="1">
      <alignment horizontal="left" vertical="top"/>
    </xf>
    <xf numFmtId="0" fontId="0" fillId="12" borderId="0" xfId="0" applyFill="1" applyAlignment="1">
      <alignment horizontal="left" vertical="center"/>
    </xf>
    <xf numFmtId="0" fontId="48" fillId="21" borderId="92" xfId="0" applyFont="1" applyFill="1" applyBorder="1" applyAlignment="1">
      <alignment horizontal="center" wrapText="1"/>
    </xf>
    <xf numFmtId="0" fontId="38" fillId="12" borderId="0" xfId="0" applyFont="1" applyFill="1" applyAlignment="1">
      <alignment horizontal="center" vertical="center" wrapText="1"/>
    </xf>
    <xf numFmtId="0" fontId="38" fillId="21" borderId="21" xfId="0" applyFont="1" applyFill="1" applyBorder="1" applyAlignment="1">
      <alignment horizontal="center" vertical="center" wrapText="1"/>
    </xf>
    <xf numFmtId="0" fontId="38" fillId="19" borderId="34" xfId="0" applyFont="1" applyFill="1" applyBorder="1" applyAlignment="1">
      <alignment horizontal="center" vertical="top" wrapText="1"/>
    </xf>
    <xf numFmtId="0" fontId="38" fillId="21" borderId="0" xfId="0" applyFont="1" applyFill="1" applyAlignment="1">
      <alignment horizontal="center" vertical="top" wrapText="1"/>
    </xf>
    <xf numFmtId="0" fontId="38" fillId="21" borderId="4" xfId="0" applyFont="1" applyFill="1" applyBorder="1" applyAlignment="1">
      <alignment horizontal="center" vertical="top" wrapText="1"/>
    </xf>
    <xf numFmtId="44" fontId="114" fillId="26" borderId="101" xfId="2" applyFont="1" applyFill="1" applyBorder="1" applyAlignment="1" applyProtection="1">
      <alignment vertical="top"/>
    </xf>
    <xf numFmtId="44" fontId="114" fillId="26" borderId="2" xfId="2" applyFont="1" applyFill="1" applyBorder="1" applyAlignment="1" applyProtection="1">
      <alignment vertical="top"/>
    </xf>
    <xf numFmtId="0" fontId="104" fillId="26" borderId="0" xfId="0" applyFont="1" applyFill="1" applyAlignment="1">
      <alignment horizontal="center" vertical="top" wrapText="1"/>
    </xf>
    <xf numFmtId="0" fontId="48" fillId="19" borderId="21" xfId="0" applyFont="1" applyFill="1" applyBorder="1" applyAlignment="1">
      <alignment vertical="top" wrapText="1"/>
    </xf>
    <xf numFmtId="0" fontId="115" fillId="26" borderId="0" xfId="0" applyFont="1" applyFill="1" applyAlignment="1">
      <alignment horizontal="center" vertical="center" wrapText="1"/>
    </xf>
    <xf numFmtId="0" fontId="116" fillId="26" borderId="2" xfId="0" applyFont="1" applyFill="1" applyBorder="1" applyAlignment="1">
      <alignment horizontal="center" vertical="top" wrapText="1"/>
    </xf>
    <xf numFmtId="0" fontId="37" fillId="6" borderId="58" xfId="0" applyFont="1" applyFill="1" applyBorder="1"/>
    <xf numFmtId="0" fontId="48" fillId="6" borderId="10" xfId="0" applyFont="1" applyFill="1" applyBorder="1"/>
    <xf numFmtId="0" fontId="117" fillId="27" borderId="0" xfId="0" applyFont="1" applyFill="1" applyAlignment="1">
      <alignment horizontal="left"/>
    </xf>
    <xf numFmtId="4" fontId="37" fillId="28" borderId="14" xfId="0" applyNumberFormat="1" applyFont="1" applyFill="1" applyBorder="1" applyAlignment="1">
      <alignment horizontal="center"/>
    </xf>
    <xf numFmtId="4" fontId="43" fillId="17" borderId="21" xfId="0" applyNumberFormat="1" applyFont="1" applyFill="1" applyBorder="1" applyAlignment="1" applyProtection="1">
      <alignment horizontal="center"/>
      <protection locked="0"/>
    </xf>
    <xf numFmtId="165" fontId="37" fillId="16" borderId="105" xfId="0" applyNumberFormat="1" applyFont="1" applyFill="1" applyBorder="1" applyAlignment="1">
      <alignment horizontal="center"/>
    </xf>
    <xf numFmtId="4" fontId="37" fillId="0" borderId="10" xfId="0" applyNumberFormat="1" applyFont="1" applyBorder="1" applyAlignment="1">
      <alignment horizontal="center"/>
    </xf>
    <xf numFmtId="181" fontId="37" fillId="16" borderId="15" xfId="0" applyNumberFormat="1" applyFont="1" applyFill="1" applyBorder="1" applyAlignment="1">
      <alignment horizontal="center"/>
    </xf>
    <xf numFmtId="181" fontId="37" fillId="16" borderId="0" xfId="0" applyNumberFormat="1" applyFont="1" applyFill="1" applyAlignment="1">
      <alignment horizontal="center"/>
    </xf>
    <xf numFmtId="0" fontId="37" fillId="0" borderId="30" xfId="0" applyFont="1" applyBorder="1"/>
    <xf numFmtId="0" fontId="117" fillId="0" borderId="0" xfId="0" applyFont="1"/>
    <xf numFmtId="0" fontId="48" fillId="0" borderId="0" xfId="0" applyFont="1"/>
    <xf numFmtId="0" fontId="48" fillId="0" borderId="29" xfId="0" applyFont="1" applyBorder="1"/>
    <xf numFmtId="0" fontId="37" fillId="0" borderId="9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7" fillId="6" borderId="30" xfId="0" applyFont="1" applyFill="1" applyBorder="1"/>
    <xf numFmtId="0" fontId="37" fillId="6" borderId="0" xfId="0" applyFont="1" applyFill="1"/>
    <xf numFmtId="10" fontId="37" fillId="0" borderId="0" xfId="3" applyNumberFormat="1" applyFont="1" applyBorder="1" applyAlignment="1" applyProtection="1">
      <alignment horizontal="center"/>
    </xf>
    <xf numFmtId="0" fontId="37" fillId="0" borderId="15" xfId="0" applyFont="1" applyBorder="1" applyAlignment="1">
      <alignment horizontal="center"/>
    </xf>
    <xf numFmtId="165" fontId="37" fillId="0" borderId="15" xfId="0" applyNumberFormat="1" applyFont="1" applyBorder="1" applyAlignment="1">
      <alignment horizontal="center"/>
    </xf>
    <xf numFmtId="164" fontId="37" fillId="16" borderId="9" xfId="0" applyNumberFormat="1" applyFont="1" applyFill="1" applyBorder="1" applyAlignment="1">
      <alignment horizontal="center"/>
    </xf>
    <xf numFmtId="0" fontId="117" fillId="6" borderId="0" xfId="0" applyFont="1" applyFill="1" applyAlignment="1">
      <alignment horizontal="left"/>
    </xf>
    <xf numFmtId="4" fontId="37" fillId="16" borderId="42" xfId="0" applyNumberFormat="1" applyFont="1" applyFill="1" applyBorder="1" applyAlignment="1" applyProtection="1">
      <alignment horizontal="left"/>
      <protection hidden="1"/>
    </xf>
    <xf numFmtId="4" fontId="37" fillId="16" borderId="107" xfId="0" applyNumberFormat="1" applyFont="1" applyFill="1" applyBorder="1" applyAlignment="1" applyProtection="1">
      <alignment horizontal="left"/>
      <protection hidden="1"/>
    </xf>
    <xf numFmtId="0" fontId="45" fillId="16" borderId="0" xfId="1" applyFill="1" applyBorder="1" applyAlignment="1" applyProtection="1">
      <alignment horizontal="center"/>
    </xf>
    <xf numFmtId="0" fontId="34" fillId="2" borderId="6" xfId="0" applyFont="1" applyFill="1" applyBorder="1"/>
    <xf numFmtId="0" fontId="0" fillId="2" borderId="7" xfId="0" applyFill="1" applyBorder="1"/>
    <xf numFmtId="0" fontId="0" fillId="2" borderId="3" xfId="0" applyFill="1" applyBorder="1"/>
    <xf numFmtId="0" fontId="119" fillId="2" borderId="6" xfId="0" applyFont="1" applyFill="1" applyBorder="1"/>
    <xf numFmtId="49" fontId="0" fillId="2" borderId="7" xfId="0" applyNumberFormat="1" applyFill="1" applyBorder="1"/>
    <xf numFmtId="0" fontId="0" fillId="2" borderId="8" xfId="0" applyFill="1" applyBorder="1"/>
    <xf numFmtId="0" fontId="22" fillId="12" borderId="0" xfId="0" applyFont="1" applyFill="1"/>
    <xf numFmtId="0" fontId="22" fillId="0" borderId="0" xfId="0" applyFont="1"/>
    <xf numFmtId="0" fontId="22" fillId="0" borderId="29" xfId="0" applyFont="1" applyBorder="1"/>
    <xf numFmtId="0" fontId="38" fillId="21" borderId="57" xfId="0" applyFont="1" applyFill="1" applyBorder="1" applyAlignment="1">
      <alignment vertical="center"/>
    </xf>
    <xf numFmtId="0" fontId="22" fillId="21" borderId="59" xfId="0" applyFont="1" applyFill="1" applyBorder="1"/>
    <xf numFmtId="0" fontId="22" fillId="21" borderId="29" xfId="0" applyFont="1" applyFill="1" applyBorder="1"/>
    <xf numFmtId="0" fontId="22" fillId="21" borderId="62" xfId="0" applyFont="1" applyFill="1" applyBorder="1"/>
    <xf numFmtId="0" fontId="22" fillId="21" borderId="30" xfId="0" applyFont="1" applyFill="1" applyBorder="1"/>
    <xf numFmtId="0" fontId="22" fillId="21" borderId="0" xfId="0" applyFont="1" applyFill="1"/>
    <xf numFmtId="0" fontId="36" fillId="21" borderId="0" xfId="4" applyFont="1" applyFill="1" applyBorder="1" applyAlignment="1" applyProtection="1"/>
    <xf numFmtId="0" fontId="38" fillId="21" borderId="0" xfId="0" applyFont="1" applyFill="1" applyAlignment="1">
      <alignment horizontal="right"/>
    </xf>
    <xf numFmtId="14" fontId="36" fillId="21" borderId="0" xfId="4" applyNumberFormat="1" applyFont="1" applyFill="1" applyBorder="1" applyProtection="1"/>
    <xf numFmtId="0" fontId="22" fillId="21" borderId="32" xfId="0" applyFont="1" applyFill="1" applyBorder="1"/>
    <xf numFmtId="0" fontId="22" fillId="12" borderId="32" xfId="0" applyFont="1" applyFill="1" applyBorder="1" applyProtection="1">
      <protection locked="0"/>
    </xf>
    <xf numFmtId="2" fontId="22" fillId="12" borderId="32" xfId="0" applyNumberFormat="1" applyFont="1" applyFill="1" applyBorder="1" applyProtection="1">
      <protection locked="0"/>
    </xf>
    <xf numFmtId="0" fontId="65" fillId="16" borderId="0" xfId="0" applyFont="1" applyFill="1" applyAlignment="1">
      <alignment horizontal="center"/>
    </xf>
    <xf numFmtId="0" fontId="65" fillId="23" borderId="0" xfId="0" applyFont="1" applyFill="1" applyAlignment="1">
      <alignment horizontal="center"/>
    </xf>
    <xf numFmtId="0" fontId="65" fillId="23" borderId="0" xfId="0" applyFont="1" applyFill="1" applyAlignment="1">
      <alignment horizontal="center" wrapText="1"/>
    </xf>
    <xf numFmtId="0" fontId="22" fillId="26" borderId="102" xfId="0" applyFont="1" applyFill="1" applyBorder="1"/>
    <xf numFmtId="0" fontId="22" fillId="16" borderId="0" xfId="0" applyFont="1" applyFill="1"/>
    <xf numFmtId="0" fontId="22" fillId="26" borderId="0" xfId="0" applyFont="1" applyFill="1"/>
    <xf numFmtId="0" fontId="22" fillId="6" borderId="10" xfId="0" applyFont="1" applyFill="1" applyBorder="1"/>
    <xf numFmtId="0" fontId="120" fillId="16" borderId="0" xfId="0" applyFont="1" applyFill="1" applyAlignment="1">
      <alignment horizontal="left"/>
    </xf>
    <xf numFmtId="0" fontId="121" fillId="27" borderId="0" xfId="0" applyFont="1" applyFill="1" applyAlignment="1">
      <alignment horizontal="left"/>
    </xf>
    <xf numFmtId="0" fontId="120" fillId="27" borderId="0" xfId="0" applyFont="1" applyFill="1" applyAlignment="1">
      <alignment horizontal="left"/>
    </xf>
    <xf numFmtId="49" fontId="22" fillId="12" borderId="76" xfId="0" applyNumberFormat="1" applyFont="1" applyFill="1" applyBorder="1" applyAlignment="1" applyProtection="1">
      <alignment horizontal="center"/>
      <protection locked="0"/>
    </xf>
    <xf numFmtId="1" fontId="22" fillId="12" borderId="8" xfId="0" applyNumberFormat="1" applyFont="1" applyFill="1" applyBorder="1" applyAlignment="1" applyProtection="1">
      <alignment horizontal="center"/>
      <protection locked="0"/>
    </xf>
    <xf numFmtId="165" fontId="22" fillId="12" borderId="8" xfId="0" applyNumberFormat="1" applyFont="1" applyFill="1" applyBorder="1" applyAlignment="1" applyProtection="1">
      <alignment horizontal="center"/>
      <protection locked="0"/>
    </xf>
    <xf numFmtId="4" fontId="22" fillId="12" borderId="8" xfId="0" applyNumberFormat="1" applyFont="1" applyFill="1" applyBorder="1" applyAlignment="1" applyProtection="1">
      <alignment horizontal="center"/>
      <protection locked="0"/>
    </xf>
    <xf numFmtId="4" fontId="22" fillId="6" borderId="14" xfId="0" applyNumberFormat="1" applyFont="1" applyFill="1" applyBorder="1" applyAlignment="1">
      <alignment horizontal="center"/>
    </xf>
    <xf numFmtId="4" fontId="22" fillId="12" borderId="14" xfId="0" applyNumberFormat="1" applyFont="1" applyFill="1" applyBorder="1" applyAlignment="1" applyProtection="1">
      <alignment horizontal="center"/>
      <protection locked="0"/>
    </xf>
    <xf numFmtId="4" fontId="22" fillId="12" borderId="21" xfId="0" applyNumberFormat="1" applyFont="1" applyFill="1" applyBorder="1" applyAlignment="1" applyProtection="1">
      <alignment horizontal="center"/>
      <protection locked="0"/>
    </xf>
    <xf numFmtId="4" fontId="22" fillId="0" borderId="21" xfId="0" applyNumberFormat="1" applyFont="1" applyBorder="1" applyAlignment="1">
      <alignment horizontal="center"/>
    </xf>
    <xf numFmtId="4" fontId="22" fillId="0" borderId="103" xfId="0" applyNumberFormat="1" applyFont="1" applyBorder="1" applyAlignment="1">
      <alignment horizontal="center"/>
    </xf>
    <xf numFmtId="4" fontId="22" fillId="16" borderId="0" xfId="0" applyNumberFormat="1" applyFont="1" applyFill="1" applyAlignment="1">
      <alignment horizontal="center"/>
    </xf>
    <xf numFmtId="4" fontId="42" fillId="16" borderId="14" xfId="0" applyNumberFormat="1" applyFont="1" applyFill="1" applyBorder="1" applyAlignment="1">
      <alignment horizontal="center"/>
    </xf>
    <xf numFmtId="4" fontId="47" fillId="16" borderId="14" xfId="0" applyNumberFormat="1" applyFont="1" applyFill="1" applyBorder="1" applyAlignment="1">
      <alignment horizontal="center"/>
    </xf>
    <xf numFmtId="4" fontId="52" fillId="16" borderId="14" xfId="0" applyNumberFormat="1" applyFont="1" applyFill="1" applyBorder="1" applyAlignment="1">
      <alignment horizontal="center"/>
    </xf>
    <xf numFmtId="4" fontId="22" fillId="16" borderId="14" xfId="0" applyNumberFormat="1" applyFont="1" applyFill="1" applyBorder="1" applyAlignment="1">
      <alignment horizontal="center"/>
    </xf>
    <xf numFmtId="49" fontId="22" fillId="12" borderId="31" xfId="0" applyNumberFormat="1" applyFont="1" applyFill="1" applyBorder="1" applyAlignment="1" applyProtection="1">
      <alignment horizontal="center"/>
      <protection locked="0"/>
    </xf>
    <xf numFmtId="49" fontId="22" fillId="12" borderId="13" xfId="0" applyNumberFormat="1" applyFont="1" applyFill="1" applyBorder="1" applyAlignment="1" applyProtection="1">
      <alignment horizontal="center"/>
      <protection locked="0"/>
    </xf>
    <xf numFmtId="165" fontId="22" fillId="12" borderId="13" xfId="0" applyNumberFormat="1" applyFont="1" applyFill="1" applyBorder="1" applyAlignment="1" applyProtection="1">
      <alignment horizontal="center"/>
      <protection locked="0"/>
    </xf>
    <xf numFmtId="1" fontId="22" fillId="12" borderId="13" xfId="0" applyNumberFormat="1" applyFont="1" applyFill="1" applyBorder="1" applyAlignment="1" applyProtection="1">
      <alignment horizontal="center"/>
      <protection locked="0"/>
    </xf>
    <xf numFmtId="4" fontId="22" fillId="12" borderId="13" xfId="0" applyNumberFormat="1" applyFont="1" applyFill="1" applyBorder="1" applyAlignment="1" applyProtection="1">
      <alignment horizontal="center"/>
      <protection locked="0"/>
    </xf>
    <xf numFmtId="0" fontId="22" fillId="7" borderId="13" xfId="0" applyFont="1" applyFill="1" applyBorder="1" applyAlignment="1" applyProtection="1">
      <alignment horizontal="center"/>
      <protection locked="0"/>
    </xf>
    <xf numFmtId="165" fontId="22" fillId="17" borderId="13" xfId="0" applyNumberFormat="1" applyFont="1" applyFill="1" applyBorder="1" applyAlignment="1" applyProtection="1">
      <alignment horizontal="center"/>
      <protection locked="0"/>
    </xf>
    <xf numFmtId="4" fontId="22" fillId="0" borderId="0" xfId="0" applyNumberFormat="1" applyFont="1" applyAlignment="1">
      <alignment horizontal="center"/>
    </xf>
    <xf numFmtId="181" fontId="22" fillId="16" borderId="9" xfId="0" applyNumberFormat="1" applyFont="1" applyFill="1" applyBorder="1" applyAlignment="1">
      <alignment horizontal="center"/>
    </xf>
    <xf numFmtId="181" fontId="22" fillId="16" borderId="9" xfId="0" applyNumberFormat="1" applyFont="1" applyFill="1" applyBorder="1" applyAlignment="1">
      <alignment horizontal="center" wrapText="1"/>
    </xf>
    <xf numFmtId="164" fontId="22" fillId="16" borderId="9" xfId="0" applyNumberFormat="1" applyFont="1" applyFill="1" applyBorder="1" applyAlignment="1">
      <alignment horizontal="center"/>
    </xf>
    <xf numFmtId="0" fontId="22" fillId="0" borderId="30" xfId="0" applyFont="1" applyBorder="1"/>
    <xf numFmtId="10" fontId="22" fillId="16" borderId="0" xfId="0" applyNumberFormat="1" applyFont="1" applyFill="1" applyAlignment="1">
      <alignment horizontal="center"/>
    </xf>
    <xf numFmtId="10" fontId="22" fillId="0" borderId="0" xfId="0" applyNumberFormat="1" applyFont="1" applyAlignment="1">
      <alignment horizontal="center"/>
    </xf>
    <xf numFmtId="0" fontId="48" fillId="16" borderId="0" xfId="0" applyFont="1" applyFill="1"/>
    <xf numFmtId="165" fontId="22" fillId="12" borderId="14" xfId="0" applyNumberFormat="1" applyFont="1" applyFill="1" applyBorder="1" applyAlignment="1" applyProtection="1">
      <alignment horizontal="center"/>
      <protection locked="0"/>
    </xf>
    <xf numFmtId="4" fontId="22" fillId="0" borderId="14" xfId="0" applyNumberFormat="1" applyFont="1" applyBorder="1" applyAlignment="1">
      <alignment horizontal="center"/>
    </xf>
    <xf numFmtId="4" fontId="22" fillId="0" borderId="32" xfId="0" applyNumberFormat="1" applyFont="1" applyBorder="1" applyAlignment="1">
      <alignment horizontal="center"/>
    </xf>
    <xf numFmtId="4" fontId="22" fillId="0" borderId="95" xfId="0" applyNumberFormat="1" applyFont="1" applyBorder="1" applyAlignment="1">
      <alignment horizontal="center"/>
    </xf>
    <xf numFmtId="181" fontId="22" fillId="6" borderId="9" xfId="0" applyNumberFormat="1" applyFont="1" applyFill="1" applyBorder="1" applyAlignment="1">
      <alignment horizontal="center"/>
    </xf>
    <xf numFmtId="0" fontId="22" fillId="6" borderId="0" xfId="0" applyFont="1" applyFill="1"/>
    <xf numFmtId="10" fontId="37" fillId="16" borderId="0" xfId="3" applyNumberFormat="1" applyFont="1" applyFill="1" applyBorder="1" applyAlignment="1" applyProtection="1">
      <alignment horizontal="center"/>
    </xf>
    <xf numFmtId="0" fontId="22" fillId="0" borderId="61" xfId="0" applyFont="1" applyBorder="1"/>
    <xf numFmtId="0" fontId="22" fillId="0" borderId="62" xfId="0" applyFont="1" applyBorder="1"/>
    <xf numFmtId="0" fontId="22" fillId="0" borderId="59" xfId="0" applyFont="1" applyBorder="1"/>
    <xf numFmtId="10" fontId="37" fillId="0" borderId="9" xfId="0" applyNumberFormat="1" applyFont="1" applyBorder="1" applyAlignment="1">
      <alignment horizontal="center"/>
    </xf>
    <xf numFmtId="0" fontId="37" fillId="0" borderId="10" xfId="0" applyFont="1" applyBorder="1"/>
    <xf numFmtId="0" fontId="22" fillId="0" borderId="11" xfId="0" applyFont="1" applyBorder="1"/>
    <xf numFmtId="2" fontId="22" fillId="16" borderId="0" xfId="0" applyNumberFormat="1" applyFont="1" applyFill="1"/>
    <xf numFmtId="2" fontId="22" fillId="0" borderId="0" xfId="0" applyNumberFormat="1" applyFont="1"/>
    <xf numFmtId="0" fontId="117" fillId="16" borderId="0" xfId="0" applyFont="1" applyFill="1" applyAlignment="1">
      <alignment horizontal="left"/>
    </xf>
    <xf numFmtId="10" fontId="22" fillId="16" borderId="0" xfId="3" applyNumberFormat="1" applyFont="1" applyFill="1" applyBorder="1" applyAlignment="1" applyProtection="1">
      <alignment horizontal="center"/>
    </xf>
    <xf numFmtId="10" fontId="22" fillId="0" borderId="0" xfId="3" applyNumberFormat="1" applyFont="1" applyBorder="1" applyAlignment="1" applyProtection="1">
      <alignment horizontal="center"/>
    </xf>
    <xf numFmtId="4" fontId="22" fillId="12" borderId="20" xfId="0" applyNumberFormat="1" applyFont="1" applyFill="1" applyBorder="1" applyAlignment="1" applyProtection="1">
      <alignment horizontal="center"/>
      <protection locked="0"/>
    </xf>
    <xf numFmtId="1" fontId="22" fillId="12" borderId="14" xfId="0" applyNumberFormat="1" applyFont="1" applyFill="1" applyBorder="1" applyAlignment="1" applyProtection="1">
      <alignment horizontal="center"/>
      <protection locked="0"/>
    </xf>
    <xf numFmtId="4" fontId="22" fillId="16" borderId="0" xfId="0" applyNumberFormat="1" applyFont="1" applyFill="1"/>
    <xf numFmtId="0" fontId="22" fillId="16" borderId="69" xfId="0" applyFont="1" applyFill="1" applyBorder="1" applyAlignment="1">
      <alignment horizontal="center"/>
    </xf>
    <xf numFmtId="181" fontId="42" fillId="16" borderId="14" xfId="0" applyNumberFormat="1" applyFont="1" applyFill="1" applyBorder="1" applyAlignment="1">
      <alignment horizontal="center"/>
    </xf>
    <xf numFmtId="181" fontId="47" fillId="16" borderId="14" xfId="0" applyNumberFormat="1" applyFont="1" applyFill="1" applyBorder="1" applyAlignment="1">
      <alignment horizontal="center"/>
    </xf>
    <xf numFmtId="181" fontId="52" fillId="16" borderId="14" xfId="0" applyNumberFormat="1" applyFont="1" applyFill="1" applyBorder="1" applyAlignment="1">
      <alignment horizontal="center"/>
    </xf>
    <xf numFmtId="186" fontId="22" fillId="21" borderId="0" xfId="0" applyNumberFormat="1" applyFont="1" applyFill="1" applyAlignment="1">
      <alignment horizontal="left"/>
    </xf>
    <xf numFmtId="14" fontId="0" fillId="18" borderId="14" xfId="0" applyNumberFormat="1" applyFill="1" applyBorder="1" applyAlignment="1">
      <alignment horizontal="center"/>
    </xf>
    <xf numFmtId="0" fontId="33" fillId="16" borderId="12" xfId="0" applyFont="1" applyFill="1" applyBorder="1"/>
    <xf numFmtId="0" fontId="21" fillId="6" borderId="0" xfId="0" applyFont="1" applyFill="1"/>
    <xf numFmtId="0" fontId="42" fillId="23" borderId="0" xfId="0" applyFont="1" applyFill="1"/>
    <xf numFmtId="181" fontId="37" fillId="18" borderId="15" xfId="0" applyNumberFormat="1" applyFont="1" applyFill="1" applyBorder="1" applyAlignment="1">
      <alignment horizontal="center"/>
    </xf>
    <xf numFmtId="10" fontId="22" fillId="6" borderId="59" xfId="3" applyNumberFormat="1" applyFont="1" applyFill="1" applyBorder="1" applyAlignment="1" applyProtection="1">
      <alignment horizontal="center"/>
    </xf>
    <xf numFmtId="0" fontId="22" fillId="6" borderId="29" xfId="0" applyFont="1" applyFill="1" applyBorder="1"/>
    <xf numFmtId="0" fontId="22" fillId="6" borderId="30" xfId="0" applyFont="1" applyFill="1" applyBorder="1"/>
    <xf numFmtId="4" fontId="37" fillId="6" borderId="30" xfId="0" applyNumberFormat="1" applyFont="1" applyFill="1" applyBorder="1" applyAlignment="1" applyProtection="1">
      <alignment horizontal="left"/>
      <protection hidden="1"/>
    </xf>
    <xf numFmtId="0" fontId="56" fillId="2" borderId="57" xfId="0" applyFont="1" applyFill="1" applyBorder="1" applyAlignment="1">
      <alignment vertical="center"/>
    </xf>
    <xf numFmtId="0" fontId="67" fillId="2" borderId="57" xfId="0" applyFont="1" applyFill="1" applyBorder="1" applyAlignment="1">
      <alignment vertical="center"/>
    </xf>
    <xf numFmtId="0" fontId="22" fillId="2" borderId="59" xfId="0" applyFont="1" applyFill="1" applyBorder="1"/>
    <xf numFmtId="0" fontId="67" fillId="2" borderId="0" xfId="0" applyFont="1" applyFill="1" applyAlignment="1">
      <alignment vertical="center"/>
    </xf>
    <xf numFmtId="0" fontId="22" fillId="2" borderId="29" xfId="0" applyFont="1" applyFill="1" applyBorder="1"/>
    <xf numFmtId="0" fontId="35" fillId="2" borderId="58" xfId="0" applyFont="1" applyFill="1" applyBorder="1" applyAlignment="1">
      <alignment vertical="center"/>
    </xf>
    <xf numFmtId="0" fontId="35" fillId="2" borderId="30" xfId="0" applyFont="1" applyFill="1" applyBorder="1" applyAlignment="1">
      <alignment vertical="center"/>
    </xf>
    <xf numFmtId="0" fontId="42" fillId="0" borderId="0" xfId="0" applyFont="1"/>
    <xf numFmtId="165" fontId="20" fillId="12" borderId="14" xfId="0" applyNumberFormat="1" applyFont="1" applyFill="1" applyBorder="1" applyAlignment="1" applyProtection="1">
      <alignment horizontal="center"/>
      <protection locked="0"/>
    </xf>
    <xf numFmtId="181" fontId="122" fillId="16" borderId="15" xfId="0" applyNumberFormat="1" applyFont="1" applyFill="1" applyBorder="1" applyAlignment="1">
      <alignment horizontal="center"/>
    </xf>
    <xf numFmtId="1" fontId="38" fillId="21" borderId="61" xfId="0" applyNumberFormat="1" applyFont="1" applyFill="1" applyBorder="1" applyAlignment="1">
      <alignment vertical="center"/>
    </xf>
    <xf numFmtId="168" fontId="0" fillId="7" borderId="0" xfId="0" applyNumberFormat="1" applyFill="1"/>
    <xf numFmtId="10" fontId="0" fillId="0" borderId="5" xfId="0" applyNumberFormat="1" applyBorder="1" applyAlignment="1">
      <alignment horizontal="center"/>
    </xf>
    <xf numFmtId="10" fontId="33" fillId="6" borderId="19" xfId="0" applyNumberFormat="1" applyFont="1" applyFill="1" applyBorder="1" applyAlignment="1">
      <alignment horizontal="center"/>
    </xf>
    <xf numFmtId="0" fontId="38" fillId="21" borderId="1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164" fontId="37" fillId="22" borderId="9" xfId="2" applyNumberFormat="1" applyFont="1" applyFill="1" applyBorder="1" applyAlignment="1" applyProtection="1">
      <alignment horizontal="center" vertical="center"/>
    </xf>
    <xf numFmtId="0" fontId="38" fillId="21" borderId="0" xfId="0" applyFont="1" applyFill="1" applyAlignment="1" applyProtection="1">
      <alignment horizontal="left" vertical="center"/>
      <protection hidden="1"/>
    </xf>
    <xf numFmtId="4" fontId="48" fillId="16" borderId="14" xfId="0" applyNumberFormat="1" applyFont="1" applyFill="1" applyBorder="1" applyAlignment="1">
      <alignment horizontal="center"/>
    </xf>
    <xf numFmtId="4" fontId="58" fillId="16" borderId="14" xfId="0" applyNumberFormat="1" applyFont="1" applyFill="1" applyBorder="1" applyAlignment="1">
      <alignment horizontal="center"/>
    </xf>
    <xf numFmtId="4" fontId="59" fillId="16" borderId="14" xfId="0" applyNumberFormat="1" applyFont="1" applyFill="1" applyBorder="1" applyAlignment="1">
      <alignment horizontal="center"/>
    </xf>
    <xf numFmtId="0" fontId="22" fillId="6" borderId="57" xfId="0" applyFont="1" applyFill="1" applyBorder="1" applyAlignment="1">
      <alignment horizontal="center"/>
    </xf>
    <xf numFmtId="0" fontId="37" fillId="21" borderId="9" xfId="0" applyFont="1" applyFill="1" applyBorder="1"/>
    <xf numFmtId="0" fontId="19" fillId="0" borderId="9" xfId="0" applyFont="1" applyBorder="1"/>
    <xf numFmtId="0" fontId="19" fillId="0" borderId="9" xfId="0" applyFont="1" applyBorder="1" applyAlignment="1">
      <alignment horizontal="center"/>
    </xf>
    <xf numFmtId="0" fontId="37" fillId="32" borderId="15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165" fontId="0" fillId="6" borderId="0" xfId="3" applyNumberFormat="1" applyFont="1" applyFill="1"/>
    <xf numFmtId="0" fontId="0" fillId="19" borderId="11" xfId="0" applyFill="1" applyBorder="1"/>
    <xf numFmtId="0" fontId="34" fillId="32" borderId="11" xfId="0" applyFont="1" applyFill="1" applyBorder="1"/>
    <xf numFmtId="0" fontId="37" fillId="19" borderId="9" xfId="0" applyFont="1" applyFill="1" applyBorder="1"/>
    <xf numFmtId="0" fontId="40" fillId="30" borderId="0" xfId="0" applyFont="1" applyFill="1" applyProtection="1">
      <protection hidden="1"/>
    </xf>
    <xf numFmtId="0" fontId="40" fillId="33" borderId="0" xfId="0" applyFont="1" applyFill="1" applyProtection="1">
      <protection hidden="1"/>
    </xf>
    <xf numFmtId="0" fontId="106" fillId="33" borderId="0" xfId="0" applyFont="1" applyFill="1" applyProtection="1">
      <protection hidden="1"/>
    </xf>
    <xf numFmtId="0" fontId="31" fillId="3" borderId="7" xfId="0" applyFont="1" applyFill="1" applyBorder="1" applyAlignment="1" applyProtection="1">
      <alignment horizontal="center"/>
      <protection locked="0"/>
    </xf>
    <xf numFmtId="0" fontId="37" fillId="3" borderId="15" xfId="0" applyFont="1" applyFill="1" applyBorder="1" applyAlignment="1" applyProtection="1">
      <alignment horizontal="center"/>
      <protection locked="0"/>
    </xf>
    <xf numFmtId="14" fontId="31" fillId="3" borderId="14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4" fontId="31" fillId="3" borderId="14" xfId="0" applyNumberFormat="1" applyFont="1" applyFill="1" applyBorder="1" applyAlignment="1" applyProtection="1">
      <alignment horizontal="center"/>
      <protection locked="0"/>
    </xf>
    <xf numFmtId="14" fontId="31" fillId="6" borderId="0" xfId="0" applyNumberFormat="1" applyFont="1" applyFill="1" applyAlignment="1">
      <alignment horizontal="center" vertical="center"/>
    </xf>
    <xf numFmtId="14" fontId="43" fillId="6" borderId="0" xfId="0" applyNumberFormat="1" applyFont="1" applyFill="1" applyAlignment="1">
      <alignment horizontal="center" vertical="center"/>
    </xf>
    <xf numFmtId="2" fontId="31" fillId="16" borderId="8" xfId="0" applyNumberFormat="1" applyFont="1" applyFill="1" applyBorder="1" applyAlignment="1" applyProtection="1">
      <alignment horizontal="center"/>
      <protection locked="0"/>
    </xf>
    <xf numFmtId="2" fontId="31" fillId="16" borderId="13" xfId="0" applyNumberFormat="1" applyFont="1" applyFill="1" applyBorder="1" applyAlignment="1" applyProtection="1">
      <alignment horizontal="center"/>
      <protection locked="0"/>
    </xf>
    <xf numFmtId="2" fontId="31" fillId="16" borderId="7" xfId="0" applyNumberFormat="1" applyFont="1" applyFill="1" applyBorder="1" applyAlignment="1" applyProtection="1">
      <alignment horizontal="center"/>
      <protection locked="0"/>
    </xf>
    <xf numFmtId="173" fontId="0" fillId="7" borderId="14" xfId="0" applyNumberFormat="1" applyFill="1" applyBorder="1" applyAlignment="1">
      <alignment horizontal="center"/>
    </xf>
    <xf numFmtId="10" fontId="0" fillId="6" borderId="0" xfId="0" applyNumberFormat="1" applyFill="1" applyAlignment="1">
      <alignment horizontal="center"/>
    </xf>
    <xf numFmtId="10" fontId="0" fillId="7" borderId="14" xfId="0" applyNumberFormat="1" applyFill="1" applyBorder="1" applyAlignment="1">
      <alignment horizontal="center"/>
    </xf>
    <xf numFmtId="0" fontId="0" fillId="18" borderId="14" xfId="0" applyFill="1" applyBorder="1" applyAlignment="1">
      <alignment vertical="top" wrapText="1"/>
    </xf>
    <xf numFmtId="167" fontId="0" fillId="17" borderId="14" xfId="0" applyNumberFormat="1" applyFill="1" applyBorder="1" applyProtection="1">
      <protection locked="0"/>
    </xf>
    <xf numFmtId="0" fontId="0" fillId="17" borderId="14" xfId="0" applyFill="1" applyBorder="1" applyProtection="1">
      <protection locked="0"/>
    </xf>
    <xf numFmtId="173" fontId="0" fillId="17" borderId="21" xfId="0" applyNumberFormat="1" applyFill="1" applyBorder="1" applyAlignment="1" applyProtection="1">
      <alignment horizontal="center"/>
      <protection locked="0"/>
    </xf>
    <xf numFmtId="173" fontId="0" fillId="17" borderId="14" xfId="0" applyNumberFormat="1" applyFill="1" applyBorder="1" applyAlignment="1" applyProtection="1">
      <alignment horizontal="center"/>
      <protection locked="0"/>
    </xf>
    <xf numFmtId="44" fontId="0" fillId="17" borderId="105" xfId="2" applyFont="1" applyFill="1" applyBorder="1" applyProtection="1">
      <protection locked="0"/>
    </xf>
    <xf numFmtId="10" fontId="0" fillId="17" borderId="14" xfId="0" applyNumberFormat="1" applyFill="1" applyBorder="1" applyAlignment="1" applyProtection="1">
      <alignment horizontal="center"/>
      <protection locked="0"/>
    </xf>
    <xf numFmtId="174" fontId="0" fillId="17" borderId="12" xfId="0" applyNumberFormat="1" applyFill="1" applyBorder="1" applyAlignment="1" applyProtection="1">
      <alignment horizontal="center"/>
      <protection locked="0"/>
    </xf>
    <xf numFmtId="175" fontId="0" fillId="17" borderId="14" xfId="0" applyNumberFormat="1" applyFill="1" applyBorder="1" applyProtection="1">
      <protection locked="0"/>
    </xf>
    <xf numFmtId="176" fontId="0" fillId="17" borderId="14" xfId="0" applyNumberFormat="1" applyFill="1" applyBorder="1" applyProtection="1">
      <protection locked="0"/>
    </xf>
    <xf numFmtId="44" fontId="0" fillId="17" borderId="12" xfId="2" applyFont="1" applyFill="1" applyBorder="1" applyProtection="1">
      <protection locked="0"/>
    </xf>
    <xf numFmtId="44" fontId="0" fillId="17" borderId="7" xfId="2" applyFont="1" applyFill="1" applyBorder="1" applyProtection="1">
      <protection locked="0"/>
    </xf>
    <xf numFmtId="177" fontId="0" fillId="17" borderId="12" xfId="0" applyNumberFormat="1" applyFill="1" applyBorder="1" applyAlignment="1" applyProtection="1">
      <alignment horizontal="center"/>
      <protection locked="0"/>
    </xf>
    <xf numFmtId="0" fontId="42" fillId="30" borderId="0" xfId="0" applyFont="1" applyFill="1"/>
    <xf numFmtId="0" fontId="123" fillId="0" borderId="8" xfId="0" applyFont="1" applyBorder="1" applyAlignment="1">
      <alignment horizontal="right"/>
    </xf>
    <xf numFmtId="0" fontId="124" fillId="0" borderId="8" xfId="0" applyFont="1" applyBorder="1" applyAlignment="1" applyProtection="1">
      <alignment horizontal="right"/>
      <protection hidden="1"/>
    </xf>
    <xf numFmtId="0" fontId="0" fillId="2" borderId="5" xfId="0" applyFill="1" applyBorder="1"/>
    <xf numFmtId="0" fontId="0" fillId="2" borderId="4" xfId="0" applyFill="1" applyBorder="1"/>
    <xf numFmtId="0" fontId="26" fillId="2" borderId="4" xfId="0" applyFont="1" applyFill="1" applyBorder="1"/>
    <xf numFmtId="9" fontId="0" fillId="0" borderId="0" xfId="0" applyNumberFormat="1"/>
    <xf numFmtId="0" fontId="37" fillId="0" borderId="4" xfId="0" applyFont="1" applyBorder="1"/>
    <xf numFmtId="178" fontId="29" fillId="0" borderId="19" xfId="0" applyNumberFormat="1" applyFont="1" applyBorder="1"/>
    <xf numFmtId="0" fontId="29" fillId="0" borderId="19" xfId="0" applyFont="1" applyBorder="1"/>
    <xf numFmtId="0" fontId="27" fillId="0" borderId="4" xfId="0" applyFont="1" applyBorder="1"/>
    <xf numFmtId="0" fontId="0" fillId="0" borderId="19" xfId="0" applyBorder="1"/>
    <xf numFmtId="0" fontId="28" fillId="0" borderId="4" xfId="0" applyFont="1" applyBorder="1"/>
    <xf numFmtId="165" fontId="38" fillId="21" borderId="0" xfId="0" applyNumberFormat="1" applyFont="1" applyFill="1" applyAlignment="1">
      <alignment vertical="center"/>
    </xf>
    <xf numFmtId="2" fontId="22" fillId="12" borderId="0" xfId="0" applyNumberFormat="1" applyFont="1" applyFill="1"/>
    <xf numFmtId="49" fontId="18" fillId="12" borderId="31" xfId="0" applyNumberFormat="1" applyFont="1" applyFill="1" applyBorder="1" applyAlignment="1" applyProtection="1">
      <alignment horizontal="center"/>
      <protection locked="0"/>
    </xf>
    <xf numFmtId="0" fontId="125" fillId="6" borderId="29" xfId="0" applyFont="1" applyFill="1" applyBorder="1" applyAlignment="1">
      <alignment horizontal="right"/>
    </xf>
    <xf numFmtId="49" fontId="38" fillId="16" borderId="20" xfId="0" applyNumberFormat="1" applyFont="1" applyFill="1" applyBorder="1" applyAlignment="1">
      <alignment horizontal="center" vertical="center"/>
    </xf>
    <xf numFmtId="14" fontId="49" fillId="0" borderId="0" xfId="0" applyNumberFormat="1" applyFont="1"/>
    <xf numFmtId="14" fontId="107" fillId="0" borderId="0" xfId="0" applyNumberFormat="1" applyFont="1"/>
    <xf numFmtId="0" fontId="91" fillId="0" borderId="0" xfId="0" applyFont="1"/>
    <xf numFmtId="0" fontId="47" fillId="0" borderId="0" xfId="0" applyFont="1"/>
    <xf numFmtId="14" fontId="108" fillId="0" borderId="0" xfId="0" applyNumberFormat="1" applyFont="1" applyProtection="1">
      <protection hidden="1"/>
    </xf>
    <xf numFmtId="14" fontId="77" fillId="0" borderId="0" xfId="0" applyNumberFormat="1" applyFont="1"/>
    <xf numFmtId="0" fontId="109" fillId="0" borderId="0" xfId="0" applyFont="1"/>
    <xf numFmtId="14" fontId="110" fillId="0" borderId="0" xfId="0" applyNumberFormat="1" applyFont="1"/>
    <xf numFmtId="14" fontId="81" fillId="0" borderId="0" xfId="0" applyNumberFormat="1" applyFont="1"/>
    <xf numFmtId="0" fontId="76" fillId="0" borderId="0" xfId="0" applyFont="1"/>
    <xf numFmtId="9" fontId="107" fillId="0" borderId="0" xfId="3" applyFont="1" applyFill="1"/>
    <xf numFmtId="0" fontId="107" fillId="0" borderId="0" xfId="0" applyFont="1"/>
    <xf numFmtId="0" fontId="81" fillId="0" borderId="0" xfId="0" applyFont="1"/>
    <xf numFmtId="0" fontId="99" fillId="0" borderId="0" xfId="0" applyFont="1"/>
    <xf numFmtId="1" fontId="22" fillId="0" borderId="0" xfId="3" applyNumberFormat="1" applyFont="1" applyFill="1"/>
    <xf numFmtId="9" fontId="47" fillId="0" borderId="0" xfId="3" applyFont="1" applyFill="1"/>
    <xf numFmtId="0" fontId="118" fillId="0" borderId="0" xfId="0" applyFont="1"/>
    <xf numFmtId="0" fontId="51" fillId="0" borderId="0" xfId="0" applyFont="1"/>
    <xf numFmtId="0" fontId="77" fillId="0" borderId="0" xfId="0" applyFont="1"/>
    <xf numFmtId="9" fontId="22" fillId="0" borderId="0" xfId="3" applyFont="1" applyFill="1"/>
    <xf numFmtId="0" fontId="110" fillId="0" borderId="0" xfId="0" applyFont="1"/>
    <xf numFmtId="14" fontId="36" fillId="0" borderId="0" xfId="0" applyNumberFormat="1" applyFont="1"/>
    <xf numFmtId="14" fontId="33" fillId="0" borderId="0" xfId="0" applyNumberFormat="1" applyFont="1"/>
    <xf numFmtId="44" fontId="0" fillId="16" borderId="105" xfId="2" applyFont="1" applyFill="1" applyBorder="1" applyProtection="1"/>
    <xf numFmtId="0" fontId="34" fillId="2" borderId="13" xfId="0" applyFont="1" applyFill="1" applyBorder="1"/>
    <xf numFmtId="0" fontId="0" fillId="16" borderId="8" xfId="0" applyFill="1" applyBorder="1"/>
    <xf numFmtId="0" fontId="17" fillId="0" borderId="0" xfId="0" applyFont="1" applyAlignment="1" applyProtection="1">
      <alignment vertical="center"/>
      <protection hidden="1"/>
    </xf>
    <xf numFmtId="0" fontId="61" fillId="0" borderId="6" xfId="0" applyFont="1" applyBorder="1"/>
    <xf numFmtId="0" fontId="22" fillId="7" borderId="31" xfId="0" applyFont="1" applyFill="1" applyBorder="1" applyAlignment="1">
      <alignment horizontal="center"/>
    </xf>
    <xf numFmtId="0" fontId="37" fillId="0" borderId="22" xfId="0" applyFont="1" applyBorder="1" applyAlignment="1">
      <alignment horizontal="left"/>
    </xf>
    <xf numFmtId="0" fontId="37" fillId="0" borderId="104" xfId="0" applyFont="1" applyBorder="1" applyAlignment="1">
      <alignment horizontal="left"/>
    </xf>
    <xf numFmtId="0" fontId="48" fillId="12" borderId="0" xfId="0" applyFont="1" applyFill="1"/>
    <xf numFmtId="14" fontId="76" fillId="0" borderId="0" xfId="0" applyNumberFormat="1" applyFont="1" applyProtection="1">
      <protection hidden="1"/>
    </xf>
    <xf numFmtId="14" fontId="86" fillId="0" borderId="0" xfId="0" applyNumberFormat="1" applyFont="1" applyProtection="1">
      <protection hidden="1"/>
    </xf>
    <xf numFmtId="14" fontId="49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0" fontId="91" fillId="0" borderId="0" xfId="0" applyFont="1" applyProtection="1">
      <protection hidden="1"/>
    </xf>
    <xf numFmtId="0" fontId="60" fillId="0" borderId="0" xfId="0" applyFont="1" applyProtection="1">
      <protection hidden="1"/>
    </xf>
    <xf numFmtId="0" fontId="95" fillId="0" borderId="0" xfId="0" applyFont="1" applyProtection="1">
      <protection hidden="1"/>
    </xf>
    <xf numFmtId="0" fontId="48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43" fillId="8" borderId="0" xfId="0" applyFont="1" applyFill="1" applyAlignment="1" applyProtection="1">
      <alignment horizontal="left"/>
      <protection hidden="1"/>
    </xf>
    <xf numFmtId="0" fontId="3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right"/>
      <protection hidden="1"/>
    </xf>
    <xf numFmtId="3" fontId="38" fillId="7" borderId="14" xfId="0" applyNumberFormat="1" applyFont="1" applyFill="1" applyBorder="1" applyAlignment="1" applyProtection="1">
      <alignment horizontal="center"/>
      <protection hidden="1"/>
    </xf>
    <xf numFmtId="0" fontId="37" fillId="7" borderId="14" xfId="0" applyFont="1" applyFill="1" applyBorder="1" applyAlignment="1" applyProtection="1">
      <alignment horizontal="center"/>
      <protection hidden="1"/>
    </xf>
    <xf numFmtId="167" fontId="37" fillId="7" borderId="14" xfId="0" applyNumberFormat="1" applyFont="1" applyFill="1" applyBorder="1" applyAlignment="1" applyProtection="1">
      <alignment horizontal="center"/>
      <protection hidden="1"/>
    </xf>
    <xf numFmtId="4" fontId="37" fillId="7" borderId="14" xfId="0" applyNumberFormat="1" applyFont="1" applyFill="1" applyBorder="1" applyAlignment="1" applyProtection="1">
      <alignment horizontal="center"/>
      <protection hidden="1"/>
    </xf>
    <xf numFmtId="0" fontId="38" fillId="8" borderId="0" xfId="0" applyFont="1" applyFill="1" applyAlignment="1" applyProtection="1">
      <alignment horizontal="right" indent="1"/>
      <protection hidden="1"/>
    </xf>
    <xf numFmtId="0" fontId="43" fillId="8" borderId="0" xfId="0" applyFont="1" applyFill="1" applyAlignment="1" applyProtection="1">
      <alignment horizontal="right"/>
      <protection hidden="1"/>
    </xf>
    <xf numFmtId="0" fontId="38" fillId="8" borderId="0" xfId="0" applyFont="1" applyFill="1" applyAlignment="1" applyProtection="1">
      <alignment horizontal="right"/>
      <protection hidden="1"/>
    </xf>
    <xf numFmtId="0" fontId="43" fillId="0" borderId="0" xfId="0" applyFont="1" applyAlignment="1" applyProtection="1">
      <alignment horizontal="right"/>
      <protection hidden="1"/>
    </xf>
    <xf numFmtId="0" fontId="97" fillId="0" borderId="0" xfId="0" applyFont="1" applyProtection="1">
      <protection hidden="1"/>
    </xf>
    <xf numFmtId="1" fontId="47" fillId="8" borderId="0" xfId="0" applyNumberFormat="1" applyFont="1" applyFill="1" applyAlignment="1" applyProtection="1">
      <alignment horizontal="center"/>
      <protection hidden="1"/>
    </xf>
    <xf numFmtId="1" fontId="43" fillId="7" borderId="14" xfId="0" applyNumberFormat="1" applyFont="1" applyFill="1" applyBorder="1" applyAlignment="1" applyProtection="1">
      <alignment horizontal="right" indent="1"/>
      <protection hidden="1"/>
    </xf>
    <xf numFmtId="0" fontId="43" fillId="7" borderId="0" xfId="0" applyFont="1" applyFill="1" applyProtection="1">
      <protection hidden="1"/>
    </xf>
    <xf numFmtId="0" fontId="36" fillId="7" borderId="0" xfId="0" applyFont="1" applyFill="1" applyProtection="1">
      <protection hidden="1"/>
    </xf>
    <xf numFmtId="4" fontId="47" fillId="8" borderId="0" xfId="0" applyNumberFormat="1" applyFont="1" applyFill="1" applyAlignment="1" applyProtection="1">
      <alignment horizontal="center"/>
      <protection hidden="1"/>
    </xf>
    <xf numFmtId="3" fontId="47" fillId="8" borderId="0" xfId="0" applyNumberFormat="1" applyFont="1" applyFill="1" applyAlignment="1" applyProtection="1">
      <alignment horizontal="center"/>
      <protection hidden="1"/>
    </xf>
    <xf numFmtId="4" fontId="31" fillId="7" borderId="14" xfId="0" applyNumberFormat="1" applyFont="1" applyFill="1" applyBorder="1" applyProtection="1">
      <protection hidden="1"/>
    </xf>
    <xf numFmtId="4" fontId="31" fillId="2" borderId="25" xfId="0" applyNumberFormat="1" applyFont="1" applyFill="1" applyBorder="1" applyProtection="1">
      <protection hidden="1"/>
    </xf>
    <xf numFmtId="164" fontId="31" fillId="2" borderId="14" xfId="0" applyNumberFormat="1" applyFont="1" applyFill="1" applyBorder="1" applyProtection="1">
      <protection hidden="1"/>
    </xf>
    <xf numFmtId="169" fontId="0" fillId="8" borderId="0" xfId="0" applyNumberFormat="1" applyFill="1" applyProtection="1">
      <protection hidden="1"/>
    </xf>
    <xf numFmtId="0" fontId="53" fillId="8" borderId="0" xfId="0" applyFont="1" applyFill="1" applyProtection="1">
      <protection hidden="1"/>
    </xf>
    <xf numFmtId="0" fontId="33" fillId="0" borderId="0" xfId="0" applyFont="1" applyProtection="1">
      <protection hidden="1"/>
    </xf>
    <xf numFmtId="0" fontId="38" fillId="0" borderId="0" xfId="0" applyFont="1" applyAlignment="1" applyProtection="1">
      <alignment horizontal="right" indent="1"/>
      <protection hidden="1"/>
    </xf>
    <xf numFmtId="3" fontId="0" fillId="8" borderId="0" xfId="0" applyNumberFormat="1" applyFill="1" applyAlignment="1" applyProtection="1">
      <alignment horizontal="center"/>
      <protection hidden="1"/>
    </xf>
    <xf numFmtId="0" fontId="31" fillId="2" borderId="12" xfId="0" applyFont="1" applyFill="1" applyBorder="1" applyAlignment="1" applyProtection="1">
      <alignment horizontal="center" wrapText="1"/>
      <protection hidden="1"/>
    </xf>
    <xf numFmtId="0" fontId="31" fillId="2" borderId="14" xfId="0" applyFont="1" applyFill="1" applyBorder="1" applyAlignment="1" applyProtection="1">
      <alignment horizontal="center" wrapText="1"/>
      <protection hidden="1"/>
    </xf>
    <xf numFmtId="0" fontId="31" fillId="2" borderId="13" xfId="0" applyFont="1" applyFill="1" applyBorder="1" applyAlignment="1" applyProtection="1">
      <alignment horizontal="center" wrapText="1"/>
      <protection hidden="1"/>
    </xf>
    <xf numFmtId="0" fontId="0" fillId="2" borderId="18" xfId="0" applyFill="1" applyBorder="1" applyProtection="1">
      <protection hidden="1"/>
    </xf>
    <xf numFmtId="0" fontId="27" fillId="2" borderId="13" xfId="0" applyFont="1" applyFill="1" applyBorder="1" applyAlignment="1" applyProtection="1">
      <alignment horizontal="right"/>
      <protection hidden="1"/>
    </xf>
    <xf numFmtId="0" fontId="47" fillId="8" borderId="18" xfId="0" applyFont="1" applyFill="1" applyBorder="1" applyAlignment="1" applyProtection="1">
      <alignment horizontal="right"/>
      <protection hidden="1"/>
    </xf>
    <xf numFmtId="0" fontId="31" fillId="2" borderId="12" xfId="0" applyFont="1" applyFill="1" applyBorder="1" applyAlignment="1" applyProtection="1">
      <alignment horizontal="right"/>
      <protection hidden="1"/>
    </xf>
    <xf numFmtId="0" fontId="31" fillId="2" borderId="18" xfId="0" applyFont="1" applyFill="1" applyBorder="1" applyAlignment="1" applyProtection="1">
      <alignment horizontal="right"/>
      <protection hidden="1"/>
    </xf>
    <xf numFmtId="0" fontId="38" fillId="0" borderId="18" xfId="0" applyFont="1" applyBorder="1" applyAlignment="1" applyProtection="1">
      <alignment horizontal="left"/>
      <protection hidden="1"/>
    </xf>
    <xf numFmtId="166" fontId="38" fillId="7" borderId="13" xfId="0" applyNumberFormat="1" applyFont="1" applyFill="1" applyBorder="1" applyAlignment="1" applyProtection="1">
      <alignment horizontal="right"/>
      <protection hidden="1"/>
    </xf>
    <xf numFmtId="0" fontId="47" fillId="8" borderId="18" xfId="0" applyFont="1" applyFill="1" applyBorder="1" applyProtection="1">
      <protection hidden="1"/>
    </xf>
    <xf numFmtId="166" fontId="47" fillId="8" borderId="18" xfId="0" applyNumberFormat="1" applyFont="1" applyFill="1" applyBorder="1" applyProtection="1">
      <protection hidden="1"/>
    </xf>
    <xf numFmtId="166" fontId="38" fillId="8" borderId="12" xfId="0" applyNumberFormat="1" applyFont="1" applyFill="1" applyBorder="1" applyProtection="1">
      <protection hidden="1"/>
    </xf>
    <xf numFmtId="166" fontId="38" fillId="7" borderId="13" xfId="0" applyNumberFormat="1" applyFont="1" applyFill="1" applyBorder="1" applyProtection="1">
      <protection hidden="1"/>
    </xf>
    <xf numFmtId="166" fontId="38" fillId="8" borderId="18" xfId="0" applyNumberFormat="1" applyFont="1" applyFill="1" applyBorder="1" applyProtection="1">
      <protection hidden="1"/>
    </xf>
    <xf numFmtId="166" fontId="37" fillId="8" borderId="12" xfId="0" applyNumberFormat="1" applyFont="1" applyFill="1" applyBorder="1" applyProtection="1">
      <protection hidden="1"/>
    </xf>
    <xf numFmtId="166" fontId="37" fillId="7" borderId="13" xfId="0" applyNumberFormat="1" applyFon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166" fontId="0" fillId="0" borderId="0" xfId="0" applyNumberFormat="1" applyProtection="1">
      <protection hidden="1"/>
    </xf>
    <xf numFmtId="0" fontId="31" fillId="0" borderId="18" xfId="0" applyFont="1" applyBorder="1" applyProtection="1">
      <protection hidden="1"/>
    </xf>
    <xf numFmtId="16" fontId="26" fillId="7" borderId="18" xfId="0" quotePrefix="1" applyNumberFormat="1" applyFont="1" applyFill="1" applyBorder="1" applyAlignment="1" applyProtection="1">
      <alignment horizontal="left"/>
      <protection hidden="1"/>
    </xf>
    <xf numFmtId="166" fontId="43" fillId="7" borderId="13" xfId="0" applyNumberFormat="1" applyFont="1" applyFill="1" applyBorder="1" applyAlignment="1" applyProtection="1">
      <alignment horizontal="right"/>
      <protection hidden="1"/>
    </xf>
    <xf numFmtId="166" fontId="31" fillId="8" borderId="12" xfId="0" applyNumberFormat="1" applyFont="1" applyFill="1" applyBorder="1" applyProtection="1">
      <protection hidden="1"/>
    </xf>
    <xf numFmtId="166" fontId="31" fillId="7" borderId="13" xfId="0" applyNumberFormat="1" applyFont="1" applyFill="1" applyBorder="1" applyProtection="1">
      <protection hidden="1"/>
    </xf>
    <xf numFmtId="166" fontId="31" fillId="8" borderId="1" xfId="0" quotePrefix="1" applyNumberFormat="1" applyFon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86" fillId="0" borderId="0" xfId="0" applyFont="1" applyProtection="1">
      <protection hidden="1"/>
    </xf>
    <xf numFmtId="166" fontId="31" fillId="7" borderId="3" xfId="0" applyNumberFormat="1" applyFont="1" applyFill="1" applyBorder="1" applyProtection="1">
      <protection hidden="1"/>
    </xf>
    <xf numFmtId="166" fontId="31" fillId="8" borderId="2" xfId="0" applyNumberFormat="1" applyFont="1" applyFill="1" applyBorder="1" applyProtection="1">
      <protection hidden="1"/>
    </xf>
    <xf numFmtId="166" fontId="31" fillId="8" borderId="1" xfId="0" applyNumberFormat="1" applyFont="1" applyFill="1" applyBorder="1" applyProtection="1">
      <protection hidden="1"/>
    </xf>
    <xf numFmtId="166" fontId="31" fillId="8" borderId="4" xfId="0" quotePrefix="1" applyNumberFormat="1" applyFont="1" applyFill="1" applyBorder="1" applyProtection="1">
      <protection hidden="1"/>
    </xf>
    <xf numFmtId="166" fontId="31" fillId="0" borderId="18" xfId="0" applyNumberFormat="1" applyFont="1" applyBorder="1" applyProtection="1">
      <protection hidden="1"/>
    </xf>
    <xf numFmtId="166" fontId="31" fillId="0" borderId="18" xfId="0" quotePrefix="1" applyNumberFormat="1" applyFont="1" applyBorder="1" applyProtection="1">
      <protection hidden="1"/>
    </xf>
    <xf numFmtId="166" fontId="0" fillId="0" borderId="18" xfId="0" applyNumberFormat="1" applyBorder="1" applyProtection="1">
      <protection hidden="1"/>
    </xf>
    <xf numFmtId="166" fontId="31" fillId="8" borderId="0" xfId="0" applyNumberFormat="1" applyFont="1" applyFill="1" applyProtection="1">
      <protection hidden="1"/>
    </xf>
    <xf numFmtId="166" fontId="37" fillId="7" borderId="14" xfId="0" applyNumberFormat="1" applyFont="1" applyFill="1" applyBorder="1" applyProtection="1">
      <protection hidden="1"/>
    </xf>
    <xf numFmtId="0" fontId="101" fillId="0" borderId="0" xfId="0" applyFont="1" applyProtection="1">
      <protection hidden="1"/>
    </xf>
    <xf numFmtId="166" fontId="31" fillId="7" borderId="8" xfId="0" applyNumberFormat="1" applyFont="1" applyFill="1" applyBorder="1" applyProtection="1">
      <protection hidden="1"/>
    </xf>
    <xf numFmtId="166" fontId="31" fillId="8" borderId="7" xfId="0" applyNumberFormat="1" applyFont="1" applyFill="1" applyBorder="1" applyProtection="1">
      <protection hidden="1"/>
    </xf>
    <xf numFmtId="166" fontId="31" fillId="8" borderId="6" xfId="0" applyNumberFormat="1" applyFont="1" applyFill="1" applyBorder="1" applyProtection="1">
      <protection hidden="1"/>
    </xf>
    <xf numFmtId="16" fontId="31" fillId="0" borderId="18" xfId="0" applyNumberFormat="1" applyFont="1" applyBorder="1" applyProtection="1">
      <protection hidden="1"/>
    </xf>
    <xf numFmtId="166" fontId="31" fillId="8" borderId="18" xfId="0" applyNumberFormat="1" applyFont="1" applyFill="1" applyBorder="1" applyProtection="1">
      <protection hidden="1"/>
    </xf>
    <xf numFmtId="0" fontId="50" fillId="0" borderId="0" xfId="0" applyFont="1" applyProtection="1">
      <protection hidden="1"/>
    </xf>
    <xf numFmtId="16" fontId="31" fillId="7" borderId="18" xfId="0" quotePrefix="1" applyNumberFormat="1" applyFont="1" applyFill="1" applyBorder="1" applyAlignment="1" applyProtection="1">
      <alignment horizontal="left"/>
      <protection hidden="1"/>
    </xf>
    <xf numFmtId="0" fontId="5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166" fontId="36" fillId="0" borderId="0" xfId="0" applyNumberFormat="1" applyFont="1" applyAlignment="1" applyProtection="1">
      <alignment horizontal="left"/>
      <protection hidden="1"/>
    </xf>
    <xf numFmtId="166" fontId="0" fillId="8" borderId="0" xfId="0" applyNumberFormat="1" applyFill="1" applyAlignment="1" applyProtection="1">
      <alignment horizontal="left"/>
      <protection hidden="1"/>
    </xf>
    <xf numFmtId="0" fontId="37" fillId="0" borderId="18" xfId="0" applyFont="1" applyBorder="1" applyProtection="1">
      <protection hidden="1"/>
    </xf>
    <xf numFmtId="166" fontId="37" fillId="8" borderId="0" xfId="0" applyNumberFormat="1" applyFont="1" applyFill="1" applyProtection="1">
      <protection hidden="1"/>
    </xf>
    <xf numFmtId="49" fontId="31" fillId="0" borderId="18" xfId="0" applyNumberFormat="1" applyFont="1" applyBorder="1" applyProtection="1">
      <protection hidden="1"/>
    </xf>
    <xf numFmtId="0" fontId="26" fillId="7" borderId="18" xfId="0" applyFont="1" applyFill="1" applyBorder="1" applyAlignment="1" applyProtection="1">
      <alignment horizontal="left"/>
      <protection hidden="1"/>
    </xf>
    <xf numFmtId="166" fontId="31" fillId="8" borderId="12" xfId="0" quotePrefix="1" applyNumberFormat="1" applyFont="1" applyFill="1" applyBorder="1" applyProtection="1">
      <protection hidden="1"/>
    </xf>
    <xf numFmtId="166" fontId="31" fillId="0" borderId="13" xfId="0" applyNumberFormat="1" applyFont="1" applyBorder="1" applyProtection="1">
      <protection hidden="1"/>
    </xf>
    <xf numFmtId="166" fontId="31" fillId="8" borderId="6" xfId="0" quotePrefix="1" applyNumberFormat="1" applyFont="1" applyFill="1" applyBorder="1" applyProtection="1">
      <protection hidden="1"/>
    </xf>
    <xf numFmtId="166" fontId="0" fillId="8" borderId="2" xfId="0" applyNumberFormat="1" applyFill="1" applyBorder="1" applyProtection="1">
      <protection hidden="1"/>
    </xf>
    <xf numFmtId="0" fontId="43" fillId="7" borderId="18" xfId="0" applyFont="1" applyFill="1" applyBorder="1" applyAlignment="1" applyProtection="1">
      <alignment horizontal="left" vertical="center"/>
      <protection hidden="1"/>
    </xf>
    <xf numFmtId="166" fontId="0" fillId="8" borderId="4" xfId="0" applyNumberFormat="1" applyFill="1" applyBorder="1" applyProtection="1">
      <protection hidden="1"/>
    </xf>
    <xf numFmtId="49" fontId="31" fillId="7" borderId="18" xfId="0" applyNumberFormat="1" applyFont="1" applyFill="1" applyBorder="1" applyProtection="1">
      <protection hidden="1"/>
    </xf>
    <xf numFmtId="0" fontId="61" fillId="7" borderId="18" xfId="0" applyFont="1" applyFill="1" applyBorder="1" applyAlignment="1" applyProtection="1">
      <alignment horizontal="left"/>
      <protection hidden="1"/>
    </xf>
    <xf numFmtId="166" fontId="31" fillId="0" borderId="0" xfId="0" applyNumberFormat="1" applyFont="1" applyProtection="1">
      <protection hidden="1"/>
    </xf>
    <xf numFmtId="0" fontId="38" fillId="7" borderId="18" xfId="0" applyFont="1" applyFill="1" applyBorder="1" applyAlignment="1" applyProtection="1">
      <alignment horizontal="left"/>
      <protection hidden="1"/>
    </xf>
    <xf numFmtId="0" fontId="38" fillId="0" borderId="18" xfId="0" applyFont="1" applyBorder="1" applyProtection="1">
      <protection hidden="1"/>
    </xf>
    <xf numFmtId="16" fontId="31" fillId="7" borderId="18" xfId="0" applyNumberFormat="1" applyFont="1" applyFill="1" applyBorder="1" applyProtection="1">
      <protection hidden="1"/>
    </xf>
    <xf numFmtId="16" fontId="26" fillId="7" borderId="18" xfId="0" quotePrefix="1" applyNumberFormat="1" applyFont="1" applyFill="1" applyBorder="1" applyProtection="1">
      <protection hidden="1"/>
    </xf>
    <xf numFmtId="166" fontId="44" fillId="8" borderId="4" xfId="0" applyNumberFormat="1" applyFont="1" applyFill="1" applyBorder="1" applyAlignment="1" applyProtection="1">
      <alignment vertical="top" wrapText="1"/>
      <protection hidden="1"/>
    </xf>
    <xf numFmtId="166" fontId="54" fillId="0" borderId="0" xfId="0" applyNumberFormat="1" applyFont="1" applyAlignment="1" applyProtection="1">
      <alignment vertical="top" wrapText="1"/>
      <protection hidden="1"/>
    </xf>
    <xf numFmtId="166" fontId="54" fillId="8" borderId="0" xfId="0" applyNumberFormat="1" applyFont="1" applyFill="1" applyAlignment="1" applyProtection="1">
      <alignment vertical="top" wrapText="1"/>
      <protection hidden="1"/>
    </xf>
    <xf numFmtId="16" fontId="31" fillId="7" borderId="18" xfId="0" quotePrefix="1" applyNumberFormat="1" applyFont="1" applyFill="1" applyBorder="1" applyProtection="1">
      <protection hidden="1"/>
    </xf>
    <xf numFmtId="166" fontId="54" fillId="8" borderId="4" xfId="0" applyNumberFormat="1" applyFont="1" applyFill="1" applyBorder="1" applyAlignment="1" applyProtection="1">
      <alignment vertical="top" wrapText="1"/>
      <protection hidden="1"/>
    </xf>
    <xf numFmtId="0" fontId="54" fillId="0" borderId="5" xfId="0" applyFont="1" applyBorder="1" applyAlignment="1" applyProtection="1">
      <alignment horizontal="right" indent="1"/>
      <protection hidden="1"/>
    </xf>
    <xf numFmtId="166" fontId="54" fillId="8" borderId="4" xfId="0" applyNumberFormat="1" applyFont="1" applyFill="1" applyBorder="1" applyProtection="1">
      <protection hidden="1"/>
    </xf>
    <xf numFmtId="166" fontId="54" fillId="0" borderId="0" xfId="0" applyNumberFormat="1" applyFont="1" applyProtection="1">
      <protection hidden="1"/>
    </xf>
    <xf numFmtId="166" fontId="54" fillId="8" borderId="0" xfId="0" applyNumberFormat="1" applyFont="1" applyFill="1" applyProtection="1">
      <protection hidden="1"/>
    </xf>
    <xf numFmtId="0" fontId="49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166" fontId="0" fillId="8" borderId="0" xfId="0" applyNumberFormat="1" applyFill="1" applyAlignment="1" applyProtection="1">
      <alignment horizontal="right" indent="1"/>
      <protection hidden="1"/>
    </xf>
    <xf numFmtId="166" fontId="38" fillId="0" borderId="0" xfId="0" applyNumberFormat="1" applyFont="1" applyAlignment="1" applyProtection="1">
      <alignment horizontal="right" indent="1"/>
      <protection hidden="1"/>
    </xf>
    <xf numFmtId="166" fontId="38" fillId="8" borderId="0" xfId="0" applyNumberFormat="1" applyFont="1" applyFill="1" applyAlignment="1" applyProtection="1">
      <alignment horizontal="right" indent="1"/>
      <protection hidden="1"/>
    </xf>
    <xf numFmtId="166" fontId="31" fillId="8" borderId="0" xfId="0" applyNumberFormat="1" applyFont="1" applyFill="1" applyAlignment="1" applyProtection="1">
      <alignment horizontal="right" indent="1"/>
      <protection hidden="1"/>
    </xf>
    <xf numFmtId="166" fontId="0" fillId="0" borderId="0" xfId="0" applyNumberFormat="1" applyAlignment="1" applyProtection="1">
      <alignment horizontal="right" indent="1"/>
      <protection hidden="1"/>
    </xf>
    <xf numFmtId="0" fontId="42" fillId="2" borderId="18" xfId="0" applyFont="1" applyFill="1" applyBorder="1" applyAlignment="1" applyProtection="1">
      <alignment horizontal="left"/>
      <protection hidden="1"/>
    </xf>
    <xf numFmtId="166" fontId="43" fillId="8" borderId="12" xfId="0" applyNumberFormat="1" applyFont="1" applyFill="1" applyBorder="1" applyAlignment="1" applyProtection="1">
      <alignment horizontal="right" indent="1"/>
      <protection hidden="1"/>
    </xf>
    <xf numFmtId="166" fontId="43" fillId="7" borderId="13" xfId="0" applyNumberFormat="1" applyFont="1" applyFill="1" applyBorder="1" applyAlignment="1" applyProtection="1">
      <alignment horizontal="right" indent="1"/>
      <protection hidden="1"/>
    </xf>
    <xf numFmtId="166" fontId="43" fillId="8" borderId="18" xfId="0" applyNumberFormat="1" applyFont="1" applyFill="1" applyBorder="1" applyProtection="1">
      <protection hidden="1"/>
    </xf>
    <xf numFmtId="166" fontId="43" fillId="7" borderId="13" xfId="0" applyNumberFormat="1" applyFont="1" applyFill="1" applyBorder="1" applyProtection="1">
      <protection hidden="1"/>
    </xf>
    <xf numFmtId="166" fontId="42" fillId="8" borderId="0" xfId="0" applyNumberFormat="1" applyFont="1" applyFill="1" applyAlignment="1" applyProtection="1">
      <alignment horizontal="left"/>
      <protection hidden="1"/>
    </xf>
    <xf numFmtId="166" fontId="31" fillId="8" borderId="0" xfId="0" applyNumberFormat="1" applyFont="1" applyFill="1" applyAlignment="1" applyProtection="1">
      <alignment horizontal="right"/>
      <protection hidden="1"/>
    </xf>
    <xf numFmtId="166" fontId="37" fillId="0" borderId="0" xfId="0" applyNumberFormat="1" applyFont="1" applyAlignment="1" applyProtection="1">
      <alignment horizontal="right"/>
      <protection hidden="1"/>
    </xf>
    <xf numFmtId="166" fontId="37" fillId="8" borderId="0" xfId="0" applyNumberFormat="1" applyFont="1" applyFill="1" applyAlignment="1" applyProtection="1">
      <alignment horizontal="right"/>
      <protection hidden="1"/>
    </xf>
    <xf numFmtId="0" fontId="41" fillId="0" borderId="0" xfId="0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0" fontId="42" fillId="0" borderId="0" xfId="0" applyFont="1" applyAlignment="1" applyProtection="1">
      <alignment horizontal="right"/>
      <protection hidden="1"/>
    </xf>
    <xf numFmtId="0" fontId="42" fillId="8" borderId="0" xfId="0" applyFont="1" applyFill="1" applyAlignment="1" applyProtection="1">
      <alignment horizontal="right"/>
      <protection hidden="1"/>
    </xf>
    <xf numFmtId="4" fontId="42" fillId="0" borderId="0" xfId="0" applyNumberFormat="1" applyFont="1" applyAlignment="1" applyProtection="1">
      <alignment horizontal="right"/>
      <protection hidden="1"/>
    </xf>
    <xf numFmtId="164" fontId="38" fillId="7" borderId="15" xfId="0" applyNumberFormat="1" applyFont="1" applyFill="1" applyBorder="1" applyAlignment="1" applyProtection="1">
      <alignment horizontal="right" indent="1"/>
      <protection hidden="1"/>
    </xf>
    <xf numFmtId="0" fontId="37" fillId="8" borderId="0" xfId="0" applyFont="1" applyFill="1" applyAlignment="1" applyProtection="1">
      <alignment horizontal="right"/>
      <protection hidden="1"/>
    </xf>
    <xf numFmtId="164" fontId="38" fillId="8" borderId="10" xfId="0" applyNumberFormat="1" applyFont="1" applyFill="1" applyBorder="1" applyAlignment="1" applyProtection="1">
      <alignment horizontal="right"/>
      <protection hidden="1"/>
    </xf>
    <xf numFmtId="0" fontId="43" fillId="0" borderId="0" xfId="0" applyFont="1" applyAlignment="1" applyProtection="1">
      <alignment horizontal="left"/>
      <protection hidden="1"/>
    </xf>
    <xf numFmtId="0" fontId="53" fillId="0" borderId="0" xfId="0" applyFont="1" applyProtection="1">
      <protection hidden="1"/>
    </xf>
    <xf numFmtId="0" fontId="88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164" fontId="89" fillId="0" borderId="0" xfId="0" applyNumberFormat="1" applyFont="1" applyAlignment="1" applyProtection="1">
      <alignment horizontal="right" indent="1"/>
      <protection hidden="1"/>
    </xf>
    <xf numFmtId="0" fontId="37" fillId="0" borderId="7" xfId="0" applyFont="1" applyBorder="1" applyProtection="1">
      <protection hidden="1"/>
    </xf>
    <xf numFmtId="0" fontId="37" fillId="0" borderId="7" xfId="0" applyFont="1" applyBorder="1" applyAlignment="1" applyProtection="1">
      <alignment horizontal="right"/>
      <protection hidden="1"/>
    </xf>
    <xf numFmtId="0" fontId="45" fillId="0" borderId="0" xfId="1" applyFill="1" applyBorder="1" applyAlignment="1" applyProtection="1">
      <alignment horizontal="center" wrapText="1"/>
      <protection hidden="1"/>
    </xf>
    <xf numFmtId="0" fontId="45" fillId="0" borderId="0" xfId="1" applyFill="1" applyBorder="1" applyAlignment="1" applyProtection="1">
      <protection hidden="1"/>
    </xf>
    <xf numFmtId="0" fontId="45" fillId="0" borderId="0" xfId="1" applyBorder="1" applyAlignment="1" applyProtection="1">
      <protection hidden="1"/>
    </xf>
    <xf numFmtId="0" fontId="55" fillId="0" borderId="0" xfId="0" applyFont="1" applyProtection="1">
      <protection hidden="1"/>
    </xf>
    <xf numFmtId="0" fontId="94" fillId="0" borderId="0" xfId="0" applyFont="1" applyProtection="1">
      <protection hidden="1"/>
    </xf>
    <xf numFmtId="0" fontId="0" fillId="6" borderId="4" xfId="0" applyFill="1" applyBorder="1" applyProtection="1">
      <protection hidden="1"/>
    </xf>
    <xf numFmtId="0" fontId="0" fillId="6" borderId="0" xfId="0" applyFill="1" applyProtection="1">
      <protection hidden="1"/>
    </xf>
    <xf numFmtId="0" fontId="20" fillId="6" borderId="0" xfId="0" applyFont="1" applyFill="1" applyProtection="1">
      <protection hidden="1"/>
    </xf>
    <xf numFmtId="0" fontId="20" fillId="6" borderId="0" xfId="0" applyFont="1" applyFill="1" applyAlignment="1" applyProtection="1">
      <alignment horizontal="right"/>
      <protection hidden="1"/>
    </xf>
    <xf numFmtId="0" fontId="37" fillId="7" borderId="0" xfId="0" applyFont="1" applyFill="1" applyAlignment="1" applyProtection="1">
      <alignment horizontal="left"/>
      <protection hidden="1"/>
    </xf>
    <xf numFmtId="0" fontId="20" fillId="7" borderId="0" xfId="0" applyFont="1" applyFill="1" applyProtection="1">
      <protection hidden="1"/>
    </xf>
    <xf numFmtId="0" fontId="43" fillId="6" borderId="0" xfId="0" applyFont="1" applyFill="1" applyAlignment="1" applyProtection="1">
      <alignment horizontal="right"/>
      <protection hidden="1"/>
    </xf>
    <xf numFmtId="0" fontId="20" fillId="7" borderId="0" xfId="0" applyFont="1" applyFill="1" applyAlignment="1" applyProtection="1">
      <alignment horizontal="left"/>
      <protection hidden="1"/>
    </xf>
    <xf numFmtId="0" fontId="20" fillId="6" borderId="0" xfId="0" applyFont="1" applyFill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48" fillId="6" borderId="0" xfId="0" applyFont="1" applyFill="1" applyProtection="1">
      <protection hidden="1"/>
    </xf>
    <xf numFmtId="0" fontId="38" fillId="0" borderId="18" xfId="0" applyFont="1" applyBorder="1" applyAlignment="1" applyProtection="1">
      <alignment horizontal="center" vertical="center"/>
      <protection hidden="1"/>
    </xf>
    <xf numFmtId="14" fontId="37" fillId="7" borderId="18" xfId="0" applyNumberFormat="1" applyFont="1" applyFill="1" applyBorder="1" applyAlignment="1" applyProtection="1">
      <alignment vertical="center"/>
      <protection hidden="1"/>
    </xf>
    <xf numFmtId="0" fontId="37" fillId="0" borderId="18" xfId="0" applyFont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vertical="center"/>
      <protection hidden="1"/>
    </xf>
    <xf numFmtId="0" fontId="37" fillId="19" borderId="14" xfId="0" applyFont="1" applyFill="1" applyBorder="1" applyProtection="1">
      <protection hidden="1"/>
    </xf>
    <xf numFmtId="0" fontId="37" fillId="19" borderId="14" xfId="0" applyFont="1" applyFill="1" applyBorder="1" applyAlignment="1" applyProtection="1">
      <alignment horizontal="center"/>
      <protection hidden="1"/>
    </xf>
    <xf numFmtId="0" fontId="20" fillId="0" borderId="14" xfId="0" applyFont="1" applyBorder="1" applyProtection="1">
      <protection hidden="1"/>
    </xf>
    <xf numFmtId="0" fontId="20" fillId="0" borderId="14" xfId="0" applyFont="1" applyBorder="1" applyAlignment="1" applyProtection="1">
      <alignment horizontal="center"/>
      <protection hidden="1"/>
    </xf>
    <xf numFmtId="0" fontId="0" fillId="30" borderId="4" xfId="0" applyFill="1" applyBorder="1" applyProtection="1">
      <protection hidden="1"/>
    </xf>
    <xf numFmtId="0" fontId="20" fillId="6" borderId="14" xfId="0" applyFont="1" applyFill="1" applyBorder="1" applyProtection="1">
      <protection hidden="1"/>
    </xf>
    <xf numFmtId="0" fontId="20" fillId="6" borderId="14" xfId="0" applyFont="1" applyFill="1" applyBorder="1" applyAlignment="1" applyProtection="1">
      <alignment horizontal="center"/>
      <protection hidden="1"/>
    </xf>
    <xf numFmtId="0" fontId="37" fillId="19" borderId="20" xfId="0" applyFont="1" applyFill="1" applyBorder="1" applyAlignment="1" applyProtection="1">
      <alignment horizontal="center"/>
      <protection hidden="1"/>
    </xf>
    <xf numFmtId="187" fontId="20" fillId="0" borderId="14" xfId="0" applyNumberFormat="1" applyFont="1" applyBorder="1" applyAlignment="1" applyProtection="1">
      <alignment horizontal="center"/>
      <protection hidden="1"/>
    </xf>
    <xf numFmtId="10" fontId="20" fillId="6" borderId="13" xfId="0" applyNumberFormat="1" applyFont="1" applyFill="1" applyBorder="1" applyAlignment="1" applyProtection="1">
      <alignment horizontal="center"/>
      <protection hidden="1"/>
    </xf>
    <xf numFmtId="187" fontId="20" fillId="6" borderId="14" xfId="0" applyNumberFormat="1" applyFont="1" applyFill="1" applyBorder="1" applyAlignment="1" applyProtection="1">
      <alignment horizontal="center"/>
      <protection hidden="1"/>
    </xf>
    <xf numFmtId="0" fontId="37" fillId="16" borderId="14" xfId="0" applyFont="1" applyFill="1" applyBorder="1" applyAlignment="1" applyProtection="1">
      <alignment wrapText="1"/>
      <protection hidden="1"/>
    </xf>
    <xf numFmtId="0" fontId="37" fillId="19" borderId="14" xfId="0" applyFont="1" applyFill="1" applyBorder="1" applyAlignment="1" applyProtection="1">
      <alignment wrapText="1"/>
      <protection hidden="1"/>
    </xf>
    <xf numFmtId="174" fontId="20" fillId="6" borderId="14" xfId="0" applyNumberFormat="1" applyFont="1" applyFill="1" applyBorder="1" applyAlignment="1" applyProtection="1">
      <alignment horizontal="center"/>
      <protection hidden="1"/>
    </xf>
    <xf numFmtId="0" fontId="20" fillId="6" borderId="2" xfId="0" applyFont="1" applyFill="1" applyBorder="1" applyProtection="1">
      <protection hidden="1"/>
    </xf>
    <xf numFmtId="187" fontId="20" fillId="6" borderId="2" xfId="0" applyNumberFormat="1" applyFont="1" applyFill="1" applyBorder="1" applyAlignment="1" applyProtection="1">
      <alignment horizontal="center"/>
      <protection hidden="1"/>
    </xf>
    <xf numFmtId="0" fontId="37" fillId="16" borderId="12" xfId="0" applyFont="1" applyFill="1" applyBorder="1" applyProtection="1">
      <protection hidden="1"/>
    </xf>
    <xf numFmtId="0" fontId="37" fillId="16" borderId="18" xfId="0" applyFont="1" applyFill="1" applyBorder="1" applyProtection="1">
      <protection hidden="1"/>
    </xf>
    <xf numFmtId="0" fontId="37" fillId="16" borderId="13" xfId="0" applyFont="1" applyFill="1" applyBorder="1" applyProtection="1">
      <protection hidden="1"/>
    </xf>
    <xf numFmtId="175" fontId="20" fillId="6" borderId="14" xfId="0" applyNumberFormat="1" applyFont="1" applyFill="1" applyBorder="1" applyAlignment="1" applyProtection="1">
      <alignment horizontal="center"/>
      <protection hidden="1"/>
    </xf>
    <xf numFmtId="176" fontId="20" fillId="6" borderId="14" xfId="0" applyNumberFormat="1" applyFont="1" applyFill="1" applyBorder="1" applyProtection="1">
      <protection hidden="1"/>
    </xf>
    <xf numFmtId="0" fontId="0" fillId="30" borderId="0" xfId="0" applyFill="1" applyProtection="1">
      <protection hidden="1"/>
    </xf>
    <xf numFmtId="0" fontId="37" fillId="16" borderId="14" xfId="0" applyFont="1" applyFill="1" applyBorder="1" applyAlignment="1" applyProtection="1">
      <alignment horizontal="center"/>
      <protection hidden="1"/>
    </xf>
    <xf numFmtId="0" fontId="37" fillId="19" borderId="5" xfId="0" applyFont="1" applyFill="1" applyBorder="1" applyProtection="1">
      <protection hidden="1"/>
    </xf>
    <xf numFmtId="44" fontId="37" fillId="0" borderId="14" xfId="0" applyNumberFormat="1" applyFont="1" applyBorder="1" applyAlignment="1" applyProtection="1">
      <alignment horizontal="center"/>
      <protection hidden="1"/>
    </xf>
    <xf numFmtId="44" fontId="37" fillId="6" borderId="14" xfId="0" applyNumberFormat="1" applyFont="1" applyFill="1" applyBorder="1" applyAlignment="1" applyProtection="1">
      <alignment horizontal="center"/>
      <protection hidden="1"/>
    </xf>
    <xf numFmtId="44" fontId="37" fillId="6" borderId="14" xfId="2" applyFont="1" applyFill="1" applyBorder="1" applyAlignment="1" applyProtection="1">
      <alignment horizontal="center"/>
      <protection hidden="1"/>
    </xf>
    <xf numFmtId="44" fontId="37" fillId="6" borderId="5" xfId="2" applyFont="1" applyFill="1" applyBorder="1" applyAlignment="1" applyProtection="1">
      <alignment horizontal="center"/>
      <protection hidden="1"/>
    </xf>
    <xf numFmtId="0" fontId="42" fillId="6" borderId="0" xfId="0" applyFont="1" applyFill="1" applyAlignment="1" applyProtection="1">
      <alignment horizontal="left" vertical="top"/>
      <protection hidden="1"/>
    </xf>
    <xf numFmtId="0" fontId="20" fillId="6" borderId="0" xfId="0" applyFont="1" applyFill="1" applyAlignment="1" applyProtection="1">
      <alignment horizontal="left" vertical="top"/>
      <protection hidden="1"/>
    </xf>
    <xf numFmtId="0" fontId="34" fillId="6" borderId="0" xfId="0" applyFont="1" applyFill="1" applyProtection="1">
      <protection hidden="1"/>
    </xf>
    <xf numFmtId="0" fontId="0" fillId="6" borderId="7" xfId="0" applyFill="1" applyBorder="1" applyProtection="1">
      <protection hidden="1"/>
    </xf>
    <xf numFmtId="0" fontId="33" fillId="6" borderId="7" xfId="0" applyFont="1" applyFill="1" applyBorder="1" applyProtection="1">
      <protection hidden="1"/>
    </xf>
    <xf numFmtId="0" fontId="54" fillId="6" borderId="0" xfId="0" applyFont="1" applyFill="1" applyProtection="1">
      <protection hidden="1"/>
    </xf>
    <xf numFmtId="0" fontId="0" fillId="6" borderId="6" xfId="0" applyFill="1" applyBorder="1" applyProtection="1">
      <protection hidden="1"/>
    </xf>
    <xf numFmtId="0" fontId="34" fillId="6" borderId="7" xfId="0" applyFont="1" applyFill="1" applyBorder="1" applyProtection="1">
      <protection hidden="1"/>
    </xf>
    <xf numFmtId="0" fontId="57" fillId="0" borderId="0" xfId="0" applyFont="1" applyAlignment="1">
      <alignment wrapText="1"/>
    </xf>
    <xf numFmtId="0" fontId="0" fillId="0" borderId="0" xfId="0" applyAlignment="1">
      <alignment wrapText="1" shrinkToFit="1"/>
    </xf>
    <xf numFmtId="165" fontId="37" fillId="12" borderId="14" xfId="0" applyNumberFormat="1" applyFont="1" applyFill="1" applyBorder="1" applyAlignment="1" applyProtection="1">
      <alignment vertical="center"/>
      <protection locked="0"/>
    </xf>
    <xf numFmtId="2" fontId="19" fillId="0" borderId="106" xfId="3" applyNumberFormat="1" applyFont="1" applyBorder="1" applyAlignment="1">
      <alignment horizontal="center"/>
    </xf>
    <xf numFmtId="2" fontId="19" fillId="0" borderId="69" xfId="0" applyNumberFormat="1" applyFont="1" applyBorder="1"/>
    <xf numFmtId="2" fontId="0" fillId="0" borderId="63" xfId="0" applyNumberFormat="1" applyBorder="1"/>
    <xf numFmtId="2" fontId="19" fillId="0" borderId="115" xfId="0" applyNumberFormat="1" applyFont="1" applyBorder="1"/>
    <xf numFmtId="165" fontId="19" fillId="0" borderId="112" xfId="0" applyNumberFormat="1" applyFont="1" applyBorder="1"/>
    <xf numFmtId="165" fontId="19" fillId="17" borderId="78" xfId="3" applyNumberFormat="1" applyFont="1" applyFill="1" applyBorder="1" applyAlignment="1">
      <alignment horizontal="center"/>
    </xf>
    <xf numFmtId="165" fontId="19" fillId="0" borderId="113" xfId="0" applyNumberFormat="1" applyFont="1" applyBorder="1"/>
    <xf numFmtId="165" fontId="19" fillId="0" borderId="113" xfId="3" applyNumberFormat="1" applyFont="1" applyBorder="1" applyAlignment="1">
      <alignment horizontal="center"/>
    </xf>
    <xf numFmtId="165" fontId="19" fillId="0" borderId="113" xfId="3" applyNumberFormat="1" applyFont="1" applyBorder="1" applyAlignment="1">
      <alignment horizontal="center" wrapText="1"/>
    </xf>
    <xf numFmtId="165" fontId="37" fillId="27" borderId="9" xfId="0" applyNumberFormat="1" applyFont="1" applyFill="1" applyBorder="1"/>
    <xf numFmtId="165" fontId="54" fillId="27" borderId="9" xfId="0" applyNumberFormat="1" applyFont="1" applyFill="1" applyBorder="1" applyAlignment="1">
      <alignment horizontal="center"/>
    </xf>
    <xf numFmtId="165" fontId="37" fillId="18" borderId="15" xfId="3" applyNumberFormat="1" applyFont="1" applyFill="1" applyBorder="1" applyAlignment="1">
      <alignment horizontal="center"/>
    </xf>
    <xf numFmtId="165" fontId="37" fillId="0" borderId="30" xfId="0" applyNumberFormat="1" applyFont="1" applyBorder="1"/>
    <xf numFmtId="165" fontId="19" fillId="0" borderId="30" xfId="0" applyNumberFormat="1" applyFont="1" applyBorder="1" applyAlignment="1">
      <alignment horizontal="center"/>
    </xf>
    <xf numFmtId="165" fontId="19" fillId="17" borderId="42" xfId="0" applyNumberFormat="1" applyFont="1" applyFill="1" applyBorder="1" applyAlignment="1">
      <alignment horizontal="center"/>
    </xf>
    <xf numFmtId="165" fontId="19" fillId="17" borderId="89" xfId="0" applyNumberFormat="1" applyFont="1" applyFill="1" applyBorder="1" applyAlignment="1">
      <alignment horizontal="center"/>
    </xf>
    <xf numFmtId="165" fontId="37" fillId="0" borderId="9" xfId="0" applyNumberFormat="1" applyFont="1" applyBorder="1"/>
    <xf numFmtId="165" fontId="19" fillId="0" borderId="9" xfId="0" applyNumberFormat="1" applyFont="1" applyBorder="1" applyAlignment="1">
      <alignment horizontal="center"/>
    </xf>
    <xf numFmtId="165" fontId="19" fillId="17" borderId="15" xfId="0" applyNumberFormat="1" applyFont="1" applyFill="1" applyBorder="1" applyAlignment="1">
      <alignment horizontal="center"/>
    </xf>
    <xf numFmtId="165" fontId="43" fillId="18" borderId="15" xfId="0" applyNumberFormat="1" applyFont="1" applyFill="1" applyBorder="1" applyAlignment="1">
      <alignment horizontal="center"/>
    </xf>
    <xf numFmtId="165" fontId="19" fillId="0" borderId="106" xfId="3" applyNumberFormat="1" applyFont="1" applyBorder="1" applyAlignment="1">
      <alignment horizontal="center"/>
    </xf>
    <xf numFmtId="165" fontId="19" fillId="0" borderId="30" xfId="0" applyNumberFormat="1" applyFont="1" applyBorder="1"/>
    <xf numFmtId="165" fontId="0" fillId="0" borderId="0" xfId="0" applyNumberFormat="1"/>
    <xf numFmtId="165" fontId="19" fillId="0" borderId="78" xfId="0" applyNumberFormat="1" applyFont="1" applyBorder="1"/>
    <xf numFmtId="165" fontId="0" fillId="0" borderId="18" xfId="0" applyNumberFormat="1" applyBorder="1"/>
    <xf numFmtId="165" fontId="19" fillId="0" borderId="114" xfId="3" applyNumberFormat="1" applyFont="1" applyBorder="1" applyAlignment="1">
      <alignment horizontal="center" wrapText="1"/>
    </xf>
    <xf numFmtId="165" fontId="0" fillId="0" borderId="30" xfId="0" applyNumberFormat="1" applyBorder="1"/>
    <xf numFmtId="165" fontId="19" fillId="0" borderId="84" xfId="0" applyNumberFormat="1" applyFont="1" applyBorder="1"/>
    <xf numFmtId="165" fontId="54" fillId="27" borderId="59" xfId="0" applyNumberFormat="1" applyFont="1" applyFill="1" applyBorder="1" applyAlignment="1">
      <alignment horizontal="center"/>
    </xf>
    <xf numFmtId="165" fontId="37" fillId="16" borderId="9" xfId="0" applyNumberFormat="1" applyFont="1" applyFill="1" applyBorder="1"/>
    <xf numFmtId="165" fontId="0" fillId="16" borderId="10" xfId="0" applyNumberFormat="1" applyFill="1" applyBorder="1"/>
    <xf numFmtId="165" fontId="19" fillId="16" borderId="15" xfId="0" applyNumberFormat="1" applyFont="1" applyFill="1" applyBorder="1"/>
    <xf numFmtId="165" fontId="19" fillId="6" borderId="42" xfId="0" applyNumberFormat="1" applyFont="1" applyFill="1" applyBorder="1" applyAlignment="1">
      <alignment horizontal="center"/>
    </xf>
    <xf numFmtId="165" fontId="19" fillId="6" borderId="84" xfId="0" applyNumberFormat="1" applyFont="1" applyFill="1" applyBorder="1" applyAlignment="1">
      <alignment horizontal="center"/>
    </xf>
    <xf numFmtId="165" fontId="37" fillId="0" borderId="108" xfId="0" applyNumberFormat="1" applyFont="1" applyBorder="1"/>
    <xf numFmtId="165" fontId="0" fillId="0" borderId="109" xfId="0" applyNumberFormat="1" applyBorder="1"/>
    <xf numFmtId="165" fontId="19" fillId="16" borderId="15" xfId="3" applyNumberFormat="1" applyFont="1" applyFill="1" applyBorder="1"/>
    <xf numFmtId="165" fontId="0" fillId="6" borderId="107" xfId="0" applyNumberFormat="1" applyFill="1" applyBorder="1"/>
    <xf numFmtId="165" fontId="19" fillId="16" borderId="107" xfId="3" applyNumberFormat="1" applyFont="1" applyFill="1" applyBorder="1"/>
    <xf numFmtId="165" fontId="38" fillId="12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88" fontId="19" fillId="0" borderId="0" xfId="3" applyNumberFormat="1" applyFont="1" applyFill="1" applyBorder="1" applyAlignment="1">
      <alignment horizontal="center"/>
    </xf>
    <xf numFmtId="10" fontId="19" fillId="0" borderId="0" xfId="0" applyNumberFormat="1" applyFont="1"/>
    <xf numFmtId="188" fontId="19" fillId="0" borderId="0" xfId="3" applyNumberFormat="1" applyFont="1" applyFill="1" applyBorder="1" applyAlignment="1">
      <alignment horizontal="center" wrapText="1"/>
    </xf>
    <xf numFmtId="2" fontId="54" fillId="0" borderId="0" xfId="0" applyNumberFormat="1" applyFont="1" applyAlignment="1">
      <alignment horizontal="center"/>
    </xf>
    <xf numFmtId="188" fontId="37" fillId="0" borderId="0" xfId="3" applyNumberFormat="1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188" fontId="43" fillId="0" borderId="0" xfId="0" applyNumberFormat="1" applyFont="1" applyAlignment="1">
      <alignment horizontal="center"/>
    </xf>
    <xf numFmtId="10" fontId="19" fillId="0" borderId="0" xfId="3" applyNumberFormat="1" applyFont="1" applyFill="1" applyBorder="1"/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vertical="top" wrapText="1"/>
    </xf>
    <xf numFmtId="0" fontId="61" fillId="0" borderId="0" xfId="0" applyFont="1" applyAlignment="1">
      <alignment wrapText="1"/>
    </xf>
    <xf numFmtId="0" fontId="0" fillId="0" borderId="0" xfId="0" applyAlignment="1">
      <alignment wrapText="1"/>
    </xf>
    <xf numFmtId="0" fontId="38" fillId="0" borderId="0" xfId="0" applyFont="1" applyAlignment="1">
      <alignment wrapText="1"/>
    </xf>
    <xf numFmtId="0" fontId="104" fillId="0" borderId="0" xfId="0" applyFont="1" applyAlignment="1">
      <alignment wrapText="1"/>
    </xf>
    <xf numFmtId="0" fontId="16" fillId="2" borderId="13" xfId="0" applyFont="1" applyFill="1" applyBorder="1" applyAlignment="1" applyProtection="1">
      <alignment horizontal="center"/>
      <protection hidden="1"/>
    </xf>
    <xf numFmtId="0" fontId="16" fillId="2" borderId="18" xfId="0" applyFont="1" applyFill="1" applyBorder="1" applyAlignment="1" applyProtection="1">
      <alignment horizontal="center"/>
      <protection hidden="1"/>
    </xf>
    <xf numFmtId="0" fontId="43" fillId="34" borderId="0" xfId="18" applyFill="1" applyAlignment="1">
      <alignment vertical="center" wrapText="1"/>
    </xf>
    <xf numFmtId="0" fontId="38" fillId="0" borderId="14" xfId="18" applyFont="1" applyBorder="1" applyAlignment="1">
      <alignment horizontal="center" vertical="center" wrapText="1"/>
    </xf>
    <xf numFmtId="0" fontId="15" fillId="0" borderId="14" xfId="0" applyFont="1" applyBorder="1" applyAlignment="1">
      <alignment vertical="top" wrapText="1"/>
    </xf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wrapText="1"/>
    </xf>
    <xf numFmtId="0" fontId="14" fillId="0" borderId="14" xfId="0" applyFont="1" applyBorder="1" applyAlignment="1">
      <alignment vertical="top" wrapText="1"/>
    </xf>
    <xf numFmtId="0" fontId="34" fillId="2" borderId="2" xfId="0" applyFont="1" applyFill="1" applyBorder="1"/>
    <xf numFmtId="0" fontId="22" fillId="6" borderId="0" xfId="0" applyFont="1" applyFill="1" applyAlignment="1">
      <alignment horizontal="center"/>
    </xf>
    <xf numFmtId="10" fontId="22" fillId="29" borderId="104" xfId="3" applyNumberFormat="1" applyFont="1" applyFill="1" applyBorder="1" applyAlignment="1" applyProtection="1">
      <alignment horizontal="center"/>
    </xf>
    <xf numFmtId="2" fontId="22" fillId="0" borderId="19" xfId="0" applyNumberFormat="1" applyFont="1" applyBorder="1" applyAlignment="1">
      <alignment horizontal="center"/>
    </xf>
    <xf numFmtId="0" fontId="13" fillId="0" borderId="116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117" xfId="0" applyFont="1" applyBorder="1" applyAlignment="1">
      <alignment vertical="top" wrapText="1"/>
    </xf>
    <xf numFmtId="0" fontId="13" fillId="0" borderId="118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22" fillId="29" borderId="31" xfId="0" applyNumberFormat="1" applyFont="1" applyFill="1" applyBorder="1" applyAlignment="1">
      <alignment horizontal="left"/>
    </xf>
    <xf numFmtId="164" fontId="22" fillId="6" borderId="14" xfId="2" applyNumberFormat="1" applyFont="1" applyFill="1" applyBorder="1" applyAlignment="1" applyProtection="1">
      <alignment horizontal="center" vertical="center"/>
    </xf>
    <xf numFmtId="4" fontId="22" fillId="29" borderId="80" xfId="0" applyNumberFormat="1" applyFont="1" applyFill="1" applyBorder="1" applyAlignment="1">
      <alignment horizontal="left"/>
    </xf>
    <xf numFmtId="4" fontId="37" fillId="22" borderId="15" xfId="0" applyNumberFormat="1" applyFont="1" applyFill="1" applyBorder="1" applyAlignment="1">
      <alignment horizontal="left" wrapText="1"/>
    </xf>
    <xf numFmtId="4" fontId="37" fillId="6" borderId="30" xfId="0" applyNumberFormat="1" applyFont="1" applyFill="1" applyBorder="1" applyAlignment="1">
      <alignment horizontal="left"/>
    </xf>
    <xf numFmtId="4" fontId="43" fillId="29" borderId="31" xfId="0" applyNumberFormat="1" applyFont="1" applyFill="1" applyBorder="1" applyAlignment="1">
      <alignment horizontal="left" wrapText="1"/>
    </xf>
    <xf numFmtId="4" fontId="37" fillId="29" borderId="15" xfId="0" applyNumberFormat="1" applyFont="1" applyFill="1" applyBorder="1" applyAlignment="1">
      <alignment horizontal="left" wrapText="1"/>
    </xf>
    <xf numFmtId="166" fontId="12" fillId="7" borderId="13" xfId="0" applyNumberFormat="1" applyFont="1" applyFill="1" applyBorder="1" applyProtection="1">
      <protection hidden="1"/>
    </xf>
    <xf numFmtId="0" fontId="11" fillId="7" borderId="18" xfId="0" applyFont="1" applyFill="1" applyBorder="1" applyAlignment="1" applyProtection="1">
      <alignment horizontal="left"/>
      <protection hidden="1"/>
    </xf>
    <xf numFmtId="0" fontId="12" fillId="0" borderId="20" xfId="0" applyFont="1" applyBorder="1" applyAlignment="1">
      <alignment vertical="top" wrapText="1"/>
    </xf>
    <xf numFmtId="0" fontId="11" fillId="0" borderId="118" xfId="0" applyFont="1" applyBorder="1" applyAlignment="1">
      <alignment vertical="top" wrapText="1"/>
    </xf>
    <xf numFmtId="0" fontId="112" fillId="12" borderId="0" xfId="0" applyFont="1" applyFill="1" applyAlignment="1">
      <alignment horizontal="center" vertical="center" wrapText="1"/>
    </xf>
    <xf numFmtId="0" fontId="22" fillId="6" borderId="5" xfId="0" applyFont="1" applyFill="1" applyBorder="1" applyAlignment="1">
      <alignment horizontal="center"/>
    </xf>
    <xf numFmtId="0" fontId="40" fillId="6" borderId="0" xfId="0" applyFont="1" applyFill="1" applyProtection="1">
      <protection hidden="1"/>
    </xf>
    <xf numFmtId="0" fontId="106" fillId="6" borderId="0" xfId="0" applyFont="1" applyFill="1" applyProtection="1">
      <protection hidden="1"/>
    </xf>
    <xf numFmtId="0" fontId="42" fillId="30" borderId="0" xfId="0" applyFont="1" applyFill="1" applyProtection="1">
      <protection hidden="1"/>
    </xf>
    <xf numFmtId="0" fontId="102" fillId="30" borderId="0" xfId="0" applyFont="1" applyFill="1"/>
    <xf numFmtId="0" fontId="38" fillId="21" borderId="20" xfId="0" applyFont="1" applyFill="1" applyBorder="1" applyAlignment="1">
      <alignment horizontal="center" vertical="center" wrapText="1"/>
    </xf>
    <xf numFmtId="0" fontId="38" fillId="21" borderId="14" xfId="0" applyFont="1" applyFill="1" applyBorder="1" applyAlignment="1">
      <alignment horizontal="center" vertical="top" wrapText="1"/>
    </xf>
    <xf numFmtId="4" fontId="10" fillId="12" borderId="21" xfId="0" applyNumberFormat="1" applyFont="1" applyFill="1" applyBorder="1" applyAlignment="1" applyProtection="1">
      <alignment horizontal="center"/>
      <protection locked="0"/>
    </xf>
    <xf numFmtId="0" fontId="22" fillId="0" borderId="108" xfId="0" applyFont="1" applyBorder="1" applyAlignment="1">
      <alignment horizontal="center" wrapText="1"/>
    </xf>
    <xf numFmtId="177" fontId="39" fillId="16" borderId="1" xfId="0" applyNumberFormat="1" applyFont="1" applyFill="1" applyBorder="1" applyAlignment="1">
      <alignment horizontal="center" wrapText="1"/>
    </xf>
    <xf numFmtId="0" fontId="10" fillId="6" borderId="0" xfId="0" applyFont="1" applyFill="1" applyAlignment="1">
      <alignment vertical="top"/>
    </xf>
    <xf numFmtId="0" fontId="10" fillId="16" borderId="14" xfId="0" applyFont="1" applyFill="1" applyBorder="1"/>
    <xf numFmtId="0" fontId="22" fillId="16" borderId="14" xfId="0" applyFont="1" applyFill="1" applyBorder="1"/>
    <xf numFmtId="0" fontId="10" fillId="6" borderId="14" xfId="0" applyFont="1" applyFill="1" applyBorder="1" applyAlignment="1">
      <alignment wrapText="1"/>
    </xf>
    <xf numFmtId="0" fontId="10" fillId="6" borderId="12" xfId="0" applyFont="1" applyFill="1" applyBorder="1"/>
    <xf numFmtId="0" fontId="22" fillId="6" borderId="13" xfId="0" applyFont="1" applyFill="1" applyBorder="1"/>
    <xf numFmtId="165" fontId="22" fillId="6" borderId="14" xfId="0" applyNumberFormat="1" applyFont="1" applyFill="1" applyBorder="1"/>
    <xf numFmtId="0" fontId="38" fillId="23" borderId="0" xfId="0" applyFont="1" applyFill="1" applyAlignment="1">
      <alignment horizontal="center" vertical="center" wrapText="1"/>
    </xf>
    <xf numFmtId="0" fontId="37" fillId="31" borderId="42" xfId="0" applyFont="1" applyFill="1" applyBorder="1" applyAlignment="1">
      <alignment horizontal="left" wrapText="1"/>
    </xf>
    <xf numFmtId="0" fontId="105" fillId="24" borderId="74" xfId="0" applyFont="1" applyFill="1" applyBorder="1" applyAlignment="1">
      <alignment horizontal="left" wrapText="1"/>
    </xf>
    <xf numFmtId="184" fontId="105" fillId="24" borderId="21" xfId="2" applyNumberFormat="1" applyFont="1" applyFill="1" applyBorder="1" applyAlignment="1" applyProtection="1">
      <alignment horizontal="center" vertical="center"/>
    </xf>
    <xf numFmtId="0" fontId="38" fillId="35" borderId="9" xfId="0" applyFont="1" applyFill="1" applyBorder="1" applyAlignment="1">
      <alignment horizontal="left" wrapText="1"/>
    </xf>
    <xf numFmtId="4" fontId="58" fillId="28" borderId="14" xfId="0" applyNumberFormat="1" applyFont="1" applyFill="1" applyBorder="1" applyAlignment="1">
      <alignment horizontal="center"/>
    </xf>
    <xf numFmtId="4" fontId="78" fillId="28" borderId="14" xfId="0" applyNumberFormat="1" applyFont="1" applyFill="1" applyBorder="1" applyAlignment="1">
      <alignment horizontal="center"/>
    </xf>
    <xf numFmtId="4" fontId="48" fillId="28" borderId="14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/>
    <xf numFmtId="0" fontId="0" fillId="0" borderId="1" xfId="0" applyBorder="1"/>
    <xf numFmtId="14" fontId="95" fillId="0" borderId="2" xfId="0" applyNumberFormat="1" applyFont="1" applyBorder="1"/>
    <xf numFmtId="0" fontId="95" fillId="0" borderId="14" xfId="0" applyFont="1" applyBorder="1"/>
    <xf numFmtId="0" fontId="33" fillId="0" borderId="14" xfId="0" applyFont="1" applyBorder="1"/>
    <xf numFmtId="0" fontId="8" fillId="0" borderId="20" xfId="0" applyFont="1" applyBorder="1" applyAlignment="1">
      <alignment vertical="top" wrapText="1"/>
    </xf>
    <xf numFmtId="0" fontId="8" fillId="0" borderId="14" xfId="0" applyFont="1" applyBorder="1"/>
    <xf numFmtId="0" fontId="8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6" borderId="12" xfId="0" applyFont="1" applyFill="1" applyBorder="1"/>
    <xf numFmtId="0" fontId="38" fillId="16" borderId="0" xfId="0" applyFont="1" applyFill="1" applyAlignment="1">
      <alignment horizontal="center" vertical="center" wrapText="1"/>
    </xf>
    <xf numFmtId="165" fontId="22" fillId="17" borderId="14" xfId="0" applyNumberFormat="1" applyFont="1" applyFill="1" applyBorder="1" applyProtection="1">
      <protection locked="0"/>
    </xf>
    <xf numFmtId="0" fontId="10" fillId="0" borderId="119" xfId="0" applyFont="1" applyBorder="1" applyAlignment="1">
      <alignment vertical="top" wrapText="1"/>
    </xf>
    <xf numFmtId="0" fontId="10" fillId="0" borderId="119" xfId="0" applyFont="1" applyBorder="1"/>
    <xf numFmtId="0" fontId="10" fillId="0" borderId="120" xfId="0" applyFont="1" applyBorder="1" applyAlignment="1">
      <alignment vertical="top" wrapText="1"/>
    </xf>
    <xf numFmtId="0" fontId="10" fillId="0" borderId="120" xfId="0" applyFont="1" applyBorder="1"/>
    <xf numFmtId="0" fontId="10" fillId="0" borderId="121" xfId="0" applyFont="1" applyBorder="1"/>
    <xf numFmtId="0" fontId="9" fillId="0" borderId="122" xfId="0" applyFont="1" applyBorder="1" applyAlignment="1">
      <alignment vertical="top" wrapText="1"/>
    </xf>
    <xf numFmtId="0" fontId="10" fillId="0" borderId="122" xfId="0" applyFont="1" applyBorder="1"/>
    <xf numFmtId="0" fontId="10" fillId="0" borderId="121" xfId="0" applyFont="1" applyBorder="1" applyAlignment="1">
      <alignment vertical="top" wrapText="1"/>
    </xf>
    <xf numFmtId="0" fontId="7" fillId="0" borderId="119" xfId="0" applyFont="1" applyBorder="1" applyAlignment="1">
      <alignment vertical="top" wrapText="1"/>
    </xf>
    <xf numFmtId="0" fontId="10" fillId="0" borderId="119" xfId="0" applyFont="1" applyBorder="1" applyAlignment="1">
      <alignment wrapText="1"/>
    </xf>
    <xf numFmtId="0" fontId="8" fillId="0" borderId="119" xfId="0" applyFont="1" applyBorder="1" applyAlignment="1">
      <alignment vertical="top" wrapText="1"/>
    </xf>
    <xf numFmtId="0" fontId="8" fillId="0" borderId="120" xfId="0" applyFont="1" applyBorder="1" applyAlignment="1">
      <alignment vertical="top" wrapText="1"/>
    </xf>
    <xf numFmtId="0" fontId="7" fillId="0" borderId="120" xfId="0" applyFont="1" applyBorder="1" applyAlignment="1">
      <alignment vertical="top" wrapText="1"/>
    </xf>
    <xf numFmtId="0" fontId="7" fillId="0" borderId="121" xfId="0" applyFont="1" applyBorder="1" applyAlignment="1">
      <alignment vertical="top" wrapText="1"/>
    </xf>
    <xf numFmtId="0" fontId="0" fillId="0" borderId="119" xfId="0" applyBorder="1"/>
    <xf numFmtId="0" fontId="0" fillId="0" borderId="121" xfId="0" applyBorder="1"/>
    <xf numFmtId="0" fontId="31" fillId="6" borderId="0" xfId="0" applyFont="1" applyFill="1" applyAlignment="1" applyProtection="1">
      <alignment horizontal="center"/>
      <protection hidden="1"/>
    </xf>
    <xf numFmtId="0" fontId="117" fillId="6" borderId="7" xfId="0" applyFont="1" applyFill="1" applyBorder="1" applyAlignment="1">
      <alignment horizontal="left"/>
    </xf>
    <xf numFmtId="0" fontId="117" fillId="6" borderId="106" xfId="0" applyFont="1" applyFill="1" applyBorder="1" applyAlignment="1">
      <alignment horizontal="left"/>
    </xf>
    <xf numFmtId="0" fontId="45" fillId="16" borderId="9" xfId="1" applyFill="1" applyBorder="1" applyAlignment="1" applyProtection="1">
      <alignment horizontal="center"/>
      <protection hidden="1"/>
    </xf>
    <xf numFmtId="0" fontId="45" fillId="16" borderId="10" xfId="1" applyFill="1" applyBorder="1" applyAlignment="1" applyProtection="1">
      <alignment horizontal="center"/>
      <protection hidden="1"/>
    </xf>
    <xf numFmtId="0" fontId="45" fillId="16" borderId="10" xfId="1" applyFill="1" applyBorder="1" applyAlignment="1" applyProtection="1">
      <alignment horizontal="center"/>
    </xf>
    <xf numFmtId="0" fontId="45" fillId="16" borderId="11" xfId="1" applyFill="1" applyBorder="1" applyAlignment="1" applyProtection="1">
      <alignment horizontal="center"/>
    </xf>
    <xf numFmtId="181" fontId="10" fillId="16" borderId="12" xfId="0" applyNumberFormat="1" applyFont="1" applyFill="1" applyBorder="1" applyAlignment="1">
      <alignment horizontal="center"/>
    </xf>
    <xf numFmtId="181" fontId="10" fillId="16" borderId="18" xfId="0" applyNumberFormat="1" applyFont="1" applyFill="1" applyBorder="1" applyAlignment="1">
      <alignment horizontal="center"/>
    </xf>
    <xf numFmtId="181" fontId="10" fillId="16" borderId="13" xfId="0" applyNumberFormat="1" applyFont="1" applyFill="1" applyBorder="1" applyAlignment="1">
      <alignment horizontal="center"/>
    </xf>
    <xf numFmtId="185" fontId="42" fillId="16" borderId="12" xfId="0" applyNumberFormat="1" applyFont="1" applyFill="1" applyBorder="1" applyAlignment="1">
      <alignment horizontal="center"/>
    </xf>
    <xf numFmtId="185" fontId="42" fillId="16" borderId="18" xfId="0" applyNumberFormat="1" applyFont="1" applyFill="1" applyBorder="1" applyAlignment="1">
      <alignment horizontal="center"/>
    </xf>
    <xf numFmtId="185" fontId="42" fillId="16" borderId="13" xfId="0" applyNumberFormat="1" applyFont="1" applyFill="1" applyBorder="1" applyAlignment="1">
      <alignment horizontal="center"/>
    </xf>
    <xf numFmtId="185" fontId="47" fillId="16" borderId="12" xfId="0" applyNumberFormat="1" applyFont="1" applyFill="1" applyBorder="1" applyAlignment="1">
      <alignment horizontal="center"/>
    </xf>
    <xf numFmtId="185" fontId="47" fillId="16" borderId="18" xfId="0" applyNumberFormat="1" applyFont="1" applyFill="1" applyBorder="1" applyAlignment="1">
      <alignment horizontal="center"/>
    </xf>
    <xf numFmtId="185" fontId="47" fillId="16" borderId="13" xfId="0" applyNumberFormat="1" applyFont="1" applyFill="1" applyBorder="1" applyAlignment="1">
      <alignment horizontal="center"/>
    </xf>
    <xf numFmtId="185" fontId="52" fillId="16" borderId="12" xfId="0" applyNumberFormat="1" applyFont="1" applyFill="1" applyBorder="1" applyAlignment="1">
      <alignment horizontal="center"/>
    </xf>
    <xf numFmtId="185" fontId="52" fillId="16" borderId="18" xfId="0" applyNumberFormat="1" applyFont="1" applyFill="1" applyBorder="1" applyAlignment="1">
      <alignment horizontal="center"/>
    </xf>
    <xf numFmtId="185" fontId="52" fillId="16" borderId="13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top" wrapText="1"/>
    </xf>
    <xf numFmtId="0" fontId="33" fillId="0" borderId="75" xfId="0" applyFont="1" applyBorder="1"/>
    <xf numFmtId="0" fontId="0" fillId="16" borderId="18" xfId="0" applyFill="1" applyBorder="1"/>
    <xf numFmtId="0" fontId="0" fillId="6" borderId="20" xfId="0" applyFill="1" applyBorder="1"/>
    <xf numFmtId="173" fontId="0" fillId="17" borderId="20" xfId="0" applyNumberFormat="1" applyFill="1" applyBorder="1" applyAlignment="1" applyProtection="1">
      <alignment horizontal="center"/>
      <protection locked="0"/>
    </xf>
    <xf numFmtId="177" fontId="0" fillId="6" borderId="1" xfId="0" applyNumberFormat="1" applyFill="1" applyBorder="1" applyAlignment="1">
      <alignment horizontal="center"/>
    </xf>
    <xf numFmtId="0" fontId="0" fillId="6" borderId="80" xfId="0" applyFill="1" applyBorder="1"/>
    <xf numFmtId="175" fontId="0" fillId="17" borderId="20" xfId="0" applyNumberFormat="1" applyFill="1" applyBorder="1" applyProtection="1">
      <protection locked="0"/>
    </xf>
    <xf numFmtId="0" fontId="0" fillId="6" borderId="21" xfId="0" applyFill="1" applyBorder="1"/>
    <xf numFmtId="177" fontId="0" fillId="6" borderId="6" xfId="0" applyNumberFormat="1" applyFill="1" applyBorder="1" applyAlignment="1">
      <alignment horizontal="center"/>
    </xf>
    <xf numFmtId="0" fontId="0" fillId="6" borderId="74" xfId="0" applyFill="1" applyBorder="1"/>
    <xf numFmtId="175" fontId="0" fillId="17" borderId="21" xfId="0" applyNumberFormat="1" applyFill="1" applyBorder="1" applyProtection="1">
      <protection locked="0"/>
    </xf>
    <xf numFmtId="10" fontId="0" fillId="17" borderId="105" xfId="0" applyNumberFormat="1" applyFill="1" applyBorder="1" applyAlignment="1" applyProtection="1">
      <alignment horizontal="center"/>
      <protection locked="0"/>
    </xf>
    <xf numFmtId="173" fontId="0" fillId="18" borderId="20" xfId="0" applyNumberFormat="1" applyFill="1" applyBorder="1" applyAlignment="1">
      <alignment horizontal="center"/>
    </xf>
    <xf numFmtId="177" fontId="0" fillId="18" borderId="1" xfId="0" applyNumberFormat="1" applyFill="1" applyBorder="1" applyAlignment="1">
      <alignment horizontal="center"/>
    </xf>
    <xf numFmtId="175" fontId="0" fillId="23" borderId="20" xfId="0" applyNumberFormat="1" applyFill="1" applyBorder="1" applyAlignment="1">
      <alignment horizontal="center"/>
    </xf>
    <xf numFmtId="173" fontId="0" fillId="18" borderId="21" xfId="0" applyNumberFormat="1" applyFill="1" applyBorder="1" applyAlignment="1">
      <alignment horizontal="center"/>
    </xf>
    <xf numFmtId="177" fontId="0" fillId="18" borderId="6" xfId="0" applyNumberFormat="1" applyFill="1" applyBorder="1" applyAlignment="1">
      <alignment horizontal="center"/>
    </xf>
    <xf numFmtId="175" fontId="0" fillId="18" borderId="21" xfId="0" applyNumberFormat="1" applyFill="1" applyBorder="1" applyAlignment="1">
      <alignment horizontal="center"/>
    </xf>
    <xf numFmtId="0" fontId="37" fillId="6" borderId="22" xfId="0" applyFont="1" applyFill="1" applyBorder="1" applyAlignment="1">
      <alignment wrapText="1"/>
    </xf>
    <xf numFmtId="10" fontId="0" fillId="18" borderId="105" xfId="0" applyNumberFormat="1" applyFill="1" applyBorder="1" applyAlignment="1">
      <alignment horizontal="center"/>
    </xf>
    <xf numFmtId="165" fontId="42" fillId="0" borderId="112" xfId="3" applyNumberFormat="1" applyFont="1" applyBorder="1" applyAlignment="1">
      <alignment horizontal="center"/>
    </xf>
    <xf numFmtId="0" fontId="37" fillId="7" borderId="115" xfId="0" applyFont="1" applyFill="1" applyBorder="1" applyAlignment="1">
      <alignment wrapText="1"/>
    </xf>
    <xf numFmtId="0" fontId="5" fillId="6" borderId="79" xfId="0" applyFont="1" applyFill="1" applyBorder="1" applyAlignment="1">
      <alignment wrapText="1"/>
    </xf>
    <xf numFmtId="0" fontId="48" fillId="16" borderId="33" xfId="0" applyFont="1" applyFill="1" applyBorder="1"/>
    <xf numFmtId="0" fontId="5" fillId="0" borderId="109" xfId="0" applyFont="1" applyBorder="1"/>
    <xf numFmtId="0" fontId="5" fillId="0" borderId="110" xfId="0" applyFont="1" applyBorder="1"/>
    <xf numFmtId="0" fontId="5" fillId="6" borderId="124" xfId="0" applyFont="1" applyFill="1" applyBorder="1"/>
    <xf numFmtId="0" fontId="5" fillId="0" borderId="89" xfId="0" applyFont="1" applyBorder="1"/>
    <xf numFmtId="0" fontId="5" fillId="0" borderId="60" xfId="0" applyFont="1" applyBorder="1"/>
    <xf numFmtId="0" fontId="48" fillId="16" borderId="61" xfId="0" applyFont="1" applyFill="1" applyBorder="1"/>
    <xf numFmtId="0" fontId="5" fillId="0" borderId="62" xfId="0" applyFont="1" applyBorder="1" applyAlignment="1">
      <alignment wrapText="1"/>
    </xf>
    <xf numFmtId="0" fontId="5" fillId="0" borderId="0" xfId="0" applyFont="1"/>
    <xf numFmtId="0" fontId="5" fillId="6" borderId="0" xfId="0" applyFont="1" applyFill="1"/>
    <xf numFmtId="0" fontId="22" fillId="23" borderId="0" xfId="0" applyFont="1" applyFill="1"/>
    <xf numFmtId="10" fontId="37" fillId="0" borderId="14" xfId="0" applyNumberFormat="1" applyFont="1" applyBorder="1" applyAlignment="1">
      <alignment horizontal="center"/>
    </xf>
    <xf numFmtId="9" fontId="47" fillId="6" borderId="0" xfId="3" applyFont="1" applyFill="1"/>
    <xf numFmtId="0" fontId="22" fillId="6" borderId="20" xfId="0" applyFont="1" applyFill="1" applyBorder="1"/>
    <xf numFmtId="4" fontId="48" fillId="23" borderId="0" xfId="0" applyNumberFormat="1" applyFont="1" applyFill="1"/>
    <xf numFmtId="4" fontId="58" fillId="23" borderId="0" xfId="0" applyNumberFormat="1" applyFont="1" applyFill="1"/>
    <xf numFmtId="4" fontId="129" fillId="23" borderId="19" xfId="0" applyNumberFormat="1" applyFont="1" applyFill="1" applyBorder="1"/>
    <xf numFmtId="172" fontId="5" fillId="6" borderId="14" xfId="0" applyNumberFormat="1" applyFont="1" applyFill="1" applyBorder="1"/>
    <xf numFmtId="0" fontId="42" fillId="6" borderId="0" xfId="0" applyFont="1" applyFill="1"/>
    <xf numFmtId="4" fontId="38" fillId="18" borderId="14" xfId="0" applyNumberFormat="1" applyFont="1" applyFill="1" applyBorder="1" applyAlignment="1">
      <alignment horizontal="center"/>
    </xf>
    <xf numFmtId="4" fontId="38" fillId="18" borderId="14" xfId="0" applyNumberFormat="1" applyFont="1" applyFill="1" applyBorder="1" applyAlignment="1">
      <alignment horizontal="center" wrapText="1"/>
    </xf>
    <xf numFmtId="4" fontId="38" fillId="6" borderId="14" xfId="0" applyNumberFormat="1" applyFont="1" applyFill="1" applyBorder="1" applyAlignment="1">
      <alignment horizontal="center"/>
    </xf>
    <xf numFmtId="4" fontId="43" fillId="6" borderId="14" xfId="0" applyNumberFormat="1" applyFont="1" applyFill="1" applyBorder="1" applyAlignment="1">
      <alignment horizontal="center"/>
    </xf>
    <xf numFmtId="169" fontId="43" fillId="18" borderId="14" xfId="0" applyNumberFormat="1" applyFont="1" applyFill="1" applyBorder="1" applyAlignment="1">
      <alignment horizontal="center"/>
    </xf>
    <xf numFmtId="172" fontId="43" fillId="6" borderId="14" xfId="0" applyNumberFormat="1" applyFont="1" applyFill="1" applyBorder="1" applyAlignment="1">
      <alignment horizontal="center"/>
    </xf>
    <xf numFmtId="4" fontId="38" fillId="6" borderId="75" xfId="0" applyNumberFormat="1" applyFont="1" applyFill="1" applyBorder="1" applyAlignment="1">
      <alignment horizontal="center"/>
    </xf>
    <xf numFmtId="4" fontId="43" fillId="6" borderId="73" xfId="0" applyNumberFormat="1" applyFont="1" applyFill="1" applyBorder="1" applyAlignment="1">
      <alignment horizontal="center"/>
    </xf>
    <xf numFmtId="4" fontId="43" fillId="6" borderId="75" xfId="0" applyNumberFormat="1" applyFont="1" applyFill="1" applyBorder="1" applyAlignment="1">
      <alignment horizontal="center"/>
    </xf>
    <xf numFmtId="4" fontId="43" fillId="6" borderId="88" xfId="0" applyNumberFormat="1" applyFont="1" applyFill="1" applyBorder="1" applyAlignment="1">
      <alignment horizontal="center"/>
    </xf>
    <xf numFmtId="4" fontId="37" fillId="6" borderId="12" xfId="0" applyNumberFormat="1" applyFont="1" applyFill="1" applyBorder="1" applyAlignment="1">
      <alignment horizontal="center"/>
    </xf>
    <xf numFmtId="4" fontId="37" fillId="6" borderId="18" xfId="0" applyNumberFormat="1" applyFont="1" applyFill="1" applyBorder="1" applyAlignment="1">
      <alignment horizontal="center"/>
    </xf>
    <xf numFmtId="4" fontId="37" fillId="6" borderId="13" xfId="0" applyNumberFormat="1" applyFont="1" applyFill="1" applyBorder="1" applyAlignment="1">
      <alignment horizontal="center"/>
    </xf>
    <xf numFmtId="165" fontId="42" fillId="23" borderId="0" xfId="0" applyNumberFormat="1" applyFont="1" applyFill="1"/>
    <xf numFmtId="4" fontId="130" fillId="23" borderId="0" xfId="0" applyNumberFormat="1" applyFont="1" applyFill="1"/>
    <xf numFmtId="4" fontId="4" fillId="29" borderId="80" xfId="0" applyNumberFormat="1" applyFont="1" applyFill="1" applyBorder="1" applyAlignment="1">
      <alignment horizontal="left"/>
    </xf>
    <xf numFmtId="165" fontId="22" fillId="0" borderId="14" xfId="0" applyNumberFormat="1" applyFont="1" applyBorder="1" applyAlignment="1">
      <alignment horizontal="center"/>
    </xf>
    <xf numFmtId="0" fontId="0" fillId="12" borderId="0" xfId="0" applyFill="1" applyAlignment="1">
      <alignment horizontal="center"/>
    </xf>
    <xf numFmtId="0" fontId="3" fillId="6" borderId="14" xfId="0" applyFont="1" applyFill="1" applyBorder="1" applyAlignment="1">
      <alignment wrapText="1"/>
    </xf>
    <xf numFmtId="172" fontId="22" fillId="17" borderId="14" xfId="0" applyNumberFormat="1" applyFont="1" applyFill="1" applyBorder="1" applyProtection="1">
      <protection locked="0"/>
    </xf>
    <xf numFmtId="0" fontId="37" fillId="17" borderId="22" xfId="0" applyFont="1" applyFill="1" applyBorder="1" applyAlignment="1" applyProtection="1">
      <alignment wrapText="1"/>
      <protection locked="0"/>
    </xf>
    <xf numFmtId="0" fontId="38" fillId="0" borderId="13" xfId="18" applyFont="1" applyBorder="1" applyAlignment="1">
      <alignment horizontal="center" vertical="center" wrapText="1"/>
    </xf>
    <xf numFmtId="0" fontId="15" fillId="0" borderId="13" xfId="0" applyFont="1" applyBorder="1"/>
    <xf numFmtId="0" fontId="15" fillId="0" borderId="13" xfId="0" applyFont="1" applyBorder="1" applyAlignment="1">
      <alignment vertical="top" wrapText="1"/>
    </xf>
    <xf numFmtId="0" fontId="13" fillId="0" borderId="127" xfId="0" applyFont="1" applyBorder="1" applyAlignment="1">
      <alignment vertical="top" wrapText="1"/>
    </xf>
    <xf numFmtId="0" fontId="13" fillId="0" borderId="128" xfId="0" applyFont="1" applyBorder="1" applyAlignment="1">
      <alignment vertical="top" wrapText="1"/>
    </xf>
    <xf numFmtId="0" fontId="13" fillId="0" borderId="129" xfId="0" applyFont="1" applyBorder="1" applyAlignment="1">
      <alignment vertical="top" wrapText="1"/>
    </xf>
    <xf numFmtId="0" fontId="10" fillId="0" borderId="130" xfId="0" applyFont="1" applyBorder="1"/>
    <xf numFmtId="0" fontId="10" fillId="0" borderId="123" xfId="0" applyFont="1" applyBorder="1"/>
    <xf numFmtId="14" fontId="0" fillId="0" borderId="19" xfId="0" applyNumberFormat="1" applyBorder="1"/>
    <xf numFmtId="0" fontId="8" fillId="0" borderId="131" xfId="0" applyFont="1" applyBorder="1"/>
    <xf numFmtId="0" fontId="0" fillId="0" borderId="120" xfId="0" applyBorder="1"/>
    <xf numFmtId="0" fontId="2" fillId="0" borderId="19" xfId="0" applyFont="1" applyBorder="1" applyAlignment="1">
      <alignment vertical="top" wrapText="1"/>
    </xf>
    <xf numFmtId="0" fontId="2" fillId="0" borderId="19" xfId="0" applyFont="1" applyBorder="1"/>
    <xf numFmtId="0" fontId="42" fillId="0" borderId="19" xfId="0" applyFont="1" applyBorder="1"/>
    <xf numFmtId="14" fontId="2" fillId="0" borderId="14" xfId="0" applyNumberFormat="1" applyFont="1" applyBorder="1" applyAlignment="1">
      <alignment horizontal="center" vertical="top"/>
    </xf>
    <xf numFmtId="0" fontId="2" fillId="0" borderId="14" xfId="0" applyFont="1" applyBorder="1"/>
    <xf numFmtId="14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14" fontId="2" fillId="6" borderId="116" xfId="0" applyNumberFormat="1" applyFont="1" applyFill="1" applyBorder="1" applyAlignment="1">
      <alignment horizontal="center" vertical="top" wrapText="1"/>
    </xf>
    <xf numFmtId="0" fontId="2" fillId="0" borderId="116" xfId="0" applyFont="1" applyBorder="1" applyAlignment="1">
      <alignment vertical="top" wrapText="1"/>
    </xf>
    <xf numFmtId="14" fontId="2" fillId="6" borderId="117" xfId="0" applyNumberFormat="1" applyFont="1" applyFill="1" applyBorder="1" applyAlignment="1">
      <alignment horizontal="center" vertical="top" wrapText="1"/>
    </xf>
    <xf numFmtId="0" fontId="2" fillId="0" borderId="117" xfId="0" applyFont="1" applyBorder="1" applyAlignment="1">
      <alignment vertical="top" wrapText="1"/>
    </xf>
    <xf numFmtId="14" fontId="2" fillId="0" borderId="118" xfId="0" applyNumberFormat="1" applyFont="1" applyBorder="1" applyAlignment="1">
      <alignment horizontal="center" vertical="top" wrapText="1"/>
    </xf>
    <xf numFmtId="0" fontId="2" fillId="0" borderId="118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14" fontId="2" fillId="6" borderId="118" xfId="0" applyNumberFormat="1" applyFont="1" applyFill="1" applyBorder="1" applyAlignment="1">
      <alignment horizontal="center" vertical="top" wrapText="1"/>
    </xf>
    <xf numFmtId="0" fontId="2" fillId="0" borderId="21" xfId="0" applyFont="1" applyBorder="1"/>
    <xf numFmtId="0" fontId="2" fillId="0" borderId="14" xfId="0" applyFont="1" applyBorder="1" applyAlignment="1">
      <alignment vertical="top"/>
    </xf>
    <xf numFmtId="0" fontId="2" fillId="0" borderId="20" xfId="0" applyFont="1" applyBorder="1"/>
    <xf numFmtId="0" fontId="2" fillId="0" borderId="20" xfId="0" applyFont="1" applyBorder="1" applyAlignment="1">
      <alignment vertical="top"/>
    </xf>
    <xf numFmtId="14" fontId="2" fillId="0" borderId="3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34" fillId="22" borderId="1" xfId="0" applyFont="1" applyFill="1" applyBorder="1" applyAlignment="1">
      <alignment horizontal="center" vertical="center" wrapText="1"/>
    </xf>
    <xf numFmtId="0" fontId="34" fillId="22" borderId="2" xfId="0" applyFont="1" applyFill="1" applyBorder="1" applyAlignment="1">
      <alignment horizontal="center" vertical="center" wrapText="1"/>
    </xf>
    <xf numFmtId="0" fontId="34" fillId="22" borderId="3" xfId="0" applyFont="1" applyFill="1" applyBorder="1" applyAlignment="1">
      <alignment horizontal="center" vertical="center" wrapText="1"/>
    </xf>
    <xf numFmtId="0" fontId="34" fillId="22" borderId="6" xfId="0" applyFont="1" applyFill="1" applyBorder="1" applyAlignment="1">
      <alignment horizontal="center" vertical="center" wrapText="1"/>
    </xf>
    <xf numFmtId="0" fontId="34" fillId="22" borderId="7" xfId="0" applyFont="1" applyFill="1" applyBorder="1" applyAlignment="1">
      <alignment horizontal="center" vertical="center" wrapText="1"/>
    </xf>
    <xf numFmtId="0" fontId="34" fillId="22" borderId="8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top" wrapText="1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57" fillId="0" borderId="0" xfId="0" applyFont="1" applyAlignment="1">
      <alignment horizontal="center" vertical="top" wrapText="1"/>
    </xf>
    <xf numFmtId="0" fontId="57" fillId="0" borderId="0" xfId="0" applyFont="1" applyAlignment="1">
      <alignment horizontal="left" wrapText="1"/>
    </xf>
    <xf numFmtId="0" fontId="0" fillId="3" borderId="7" xfId="0" applyFill="1" applyBorder="1" applyAlignment="1" applyProtection="1">
      <alignment horizontal="center"/>
      <protection locked="0"/>
    </xf>
    <xf numFmtId="0" fontId="31" fillId="3" borderId="12" xfId="0" applyFont="1" applyFill="1" applyBorder="1" applyAlignment="1" applyProtection="1">
      <alignment horizontal="center"/>
      <protection locked="0"/>
    </xf>
    <xf numFmtId="0" fontId="31" fillId="3" borderId="13" xfId="0" applyFont="1" applyFill="1" applyBorder="1" applyAlignment="1" applyProtection="1">
      <alignment horizontal="center"/>
      <protection locked="0"/>
    </xf>
    <xf numFmtId="0" fontId="34" fillId="2" borderId="1" xfId="0" applyFont="1" applyFill="1" applyBorder="1" applyAlignment="1" applyProtection="1">
      <alignment horizontal="center" wrapText="1"/>
      <protection hidden="1"/>
    </xf>
    <xf numFmtId="0" fontId="34" fillId="2" borderId="2" xfId="0" applyFont="1" applyFill="1" applyBorder="1" applyAlignment="1" applyProtection="1">
      <alignment horizontal="center" wrapText="1"/>
      <protection hidden="1"/>
    </xf>
    <xf numFmtId="0" fontId="34" fillId="2" borderId="3" xfId="0" applyFont="1" applyFill="1" applyBorder="1" applyAlignment="1" applyProtection="1">
      <alignment horizontal="center" wrapText="1"/>
      <protection hidden="1"/>
    </xf>
    <xf numFmtId="0" fontId="35" fillId="2" borderId="4" xfId="0" applyFont="1" applyFill="1" applyBorder="1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center"/>
      <protection hidden="1"/>
    </xf>
    <xf numFmtId="0" fontId="35" fillId="2" borderId="5" xfId="0" applyFont="1" applyFill="1" applyBorder="1" applyAlignment="1" applyProtection="1">
      <alignment horizontal="center"/>
      <protection hidden="1"/>
    </xf>
    <xf numFmtId="0" fontId="27" fillId="3" borderId="9" xfId="0" applyFont="1" applyFill="1" applyBorder="1" applyAlignment="1" applyProtection="1">
      <alignment horizontal="center"/>
      <protection locked="0"/>
    </xf>
    <xf numFmtId="0" fontId="31" fillId="3" borderId="10" xfId="0" applyFont="1" applyFill="1" applyBorder="1" applyAlignment="1" applyProtection="1">
      <alignment horizontal="center"/>
      <protection locked="0"/>
    </xf>
    <xf numFmtId="0" fontId="31" fillId="3" borderId="11" xfId="0" applyFont="1" applyFill="1" applyBorder="1" applyAlignment="1" applyProtection="1">
      <alignment horizontal="center"/>
      <protection locked="0"/>
    </xf>
    <xf numFmtId="14" fontId="126" fillId="0" borderId="1" xfId="0" applyNumberFormat="1" applyFont="1" applyBorder="1" applyAlignment="1" applyProtection="1">
      <alignment horizontal="center"/>
      <protection hidden="1"/>
    </xf>
    <xf numFmtId="0" fontId="126" fillId="0" borderId="2" xfId="0" applyFont="1" applyBorder="1" applyAlignment="1">
      <alignment horizontal="center"/>
    </xf>
    <xf numFmtId="180" fontId="31" fillId="3" borderId="12" xfId="0" applyNumberFormat="1" applyFont="1" applyFill="1" applyBorder="1" applyAlignment="1" applyProtection="1">
      <alignment horizontal="center"/>
      <protection locked="0"/>
    </xf>
    <xf numFmtId="180" fontId="31" fillId="3" borderId="13" xfId="0" applyNumberFormat="1" applyFont="1" applyFill="1" applyBorder="1" applyAlignment="1" applyProtection="1">
      <alignment horizontal="center"/>
      <protection locked="0"/>
    </xf>
    <xf numFmtId="0" fontId="43" fillId="4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43" fillId="4" borderId="7" xfId="0" applyFont="1" applyFill="1" applyBorder="1" applyAlignment="1" applyProtection="1">
      <alignment vertical="top"/>
      <protection locked="0"/>
    </xf>
    <xf numFmtId="0" fontId="31" fillId="0" borderId="0" xfId="0" applyFont="1" applyAlignment="1">
      <alignment horizontal="center"/>
    </xf>
    <xf numFmtId="0" fontId="45" fillId="5" borderId="9" xfId="1" applyFill="1" applyBorder="1" applyAlignment="1" applyProtection="1">
      <alignment horizontal="center" wrapText="1"/>
    </xf>
    <xf numFmtId="0" fontId="45" fillId="0" borderId="10" xfId="1" applyBorder="1" applyAlignment="1" applyProtection="1"/>
    <xf numFmtId="0" fontId="45" fillId="0" borderId="11" xfId="1" applyBorder="1" applyAlignment="1" applyProtection="1"/>
    <xf numFmtId="49" fontId="45" fillId="4" borderId="7" xfId="1" applyNumberFormat="1" applyFill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45" fillId="4" borderId="7" xfId="1" applyNumberFormat="1" applyFill="1" applyBorder="1" applyAlignment="1" applyProtection="1">
      <protection locked="0"/>
    </xf>
    <xf numFmtId="49" fontId="0" fillId="0" borderId="7" xfId="0" applyNumberFormat="1" applyBorder="1" applyProtection="1">
      <protection locked="0"/>
    </xf>
    <xf numFmtId="49" fontId="43" fillId="4" borderId="7" xfId="0" applyNumberFormat="1" applyFont="1" applyFill="1" applyBorder="1" applyAlignment="1" applyProtection="1">
      <alignment horizontal="left"/>
      <protection locked="0"/>
    </xf>
    <xf numFmtId="49" fontId="43" fillId="4" borderId="7" xfId="0" applyNumberFormat="1" applyFont="1" applyFill="1" applyBorder="1" applyProtection="1">
      <protection locked="0"/>
    </xf>
    <xf numFmtId="44" fontId="37" fillId="2" borderId="69" xfId="2" applyFont="1" applyFill="1" applyBorder="1" applyAlignment="1" applyProtection="1">
      <alignment horizontal="center"/>
    </xf>
    <xf numFmtId="44" fontId="37" fillId="2" borderId="63" xfId="2" applyFont="1" applyFill="1" applyBorder="1" applyAlignment="1" applyProtection="1">
      <alignment horizontal="center"/>
    </xf>
    <xf numFmtId="44" fontId="37" fillId="2" borderId="64" xfId="2" applyFont="1" applyFill="1" applyBorder="1" applyAlignment="1" applyProtection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44" fontId="37" fillId="2" borderId="69" xfId="2" applyFont="1" applyFill="1" applyBorder="1" applyAlignment="1" applyProtection="1">
      <alignment horizontal="left"/>
    </xf>
    <xf numFmtId="44" fontId="37" fillId="2" borderId="63" xfId="2" applyFont="1" applyFill="1" applyBorder="1" applyAlignment="1" applyProtection="1">
      <alignment horizontal="left"/>
    </xf>
    <xf numFmtId="44" fontId="37" fillId="2" borderId="64" xfId="2" applyFont="1" applyFill="1" applyBorder="1" applyAlignment="1" applyProtection="1">
      <alignment horizontal="left"/>
    </xf>
    <xf numFmtId="0" fontId="34" fillId="2" borderId="68" xfId="0" applyFont="1" applyFill="1" applyBorder="1" applyAlignment="1">
      <alignment horizontal="center"/>
    </xf>
    <xf numFmtId="0" fontId="34" fillId="2" borderId="63" xfId="0" applyFont="1" applyFill="1" applyBorder="1" applyAlignment="1">
      <alignment horizontal="center"/>
    </xf>
    <xf numFmtId="0" fontId="34" fillId="2" borderId="64" xfId="0" applyFont="1" applyFill="1" applyBorder="1" applyAlignment="1">
      <alignment horizontal="center"/>
    </xf>
    <xf numFmtId="0" fontId="0" fillId="6" borderId="12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0" fillId="6" borderId="0" xfId="0" applyFill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14" fontId="0" fillId="2" borderId="8" xfId="0" applyNumberFormat="1" applyFill="1" applyBorder="1" applyAlignment="1">
      <alignment horizontal="center"/>
    </xf>
    <xf numFmtId="177" fontId="37" fillId="6" borderId="111" xfId="0" applyNumberFormat="1" applyFont="1" applyFill="1" applyBorder="1" applyAlignment="1">
      <alignment horizontal="center" wrapText="1"/>
    </xf>
    <xf numFmtId="177" fontId="37" fillId="6" borderId="10" xfId="0" applyNumberFormat="1" applyFont="1" applyFill="1" applyBorder="1" applyAlignment="1">
      <alignment horizontal="center" wrapText="1"/>
    </xf>
    <xf numFmtId="177" fontId="37" fillId="6" borderId="11" xfId="0" applyNumberFormat="1" applyFont="1" applyFill="1" applyBorder="1" applyAlignment="1">
      <alignment horizontal="center" wrapText="1"/>
    </xf>
    <xf numFmtId="0" fontId="37" fillId="6" borderId="0" xfId="0" applyFont="1" applyFill="1" applyAlignment="1">
      <alignment horizontal="center" wrapText="1"/>
    </xf>
    <xf numFmtId="0" fontId="77" fillId="0" borderId="0" xfId="0" applyFont="1" applyAlignment="1">
      <alignment horizontal="center" vertical="center" wrapText="1"/>
    </xf>
    <xf numFmtId="1" fontId="38" fillId="21" borderId="57" xfId="0" applyNumberFormat="1" applyFont="1" applyFill="1" applyBorder="1" applyAlignment="1">
      <alignment horizontal="left" vertical="center"/>
    </xf>
    <xf numFmtId="1" fontId="38" fillId="21" borderId="0" xfId="0" applyNumberFormat="1" applyFont="1" applyFill="1" applyAlignment="1">
      <alignment horizontal="left" vertical="center"/>
    </xf>
    <xf numFmtId="0" fontId="38" fillId="7" borderId="60" xfId="17" applyFont="1" applyFill="1" applyBorder="1" applyAlignment="1" applyProtection="1">
      <alignment horizontal="center" vertical="center"/>
    </xf>
    <xf numFmtId="0" fontId="38" fillId="7" borderId="61" xfId="17" applyFont="1" applyFill="1" applyBorder="1" applyAlignment="1" applyProtection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38" fillId="12" borderId="12" xfId="0" applyFont="1" applyFill="1" applyBorder="1" applyAlignment="1" applyProtection="1">
      <alignment horizontal="left" vertical="center"/>
      <protection locked="0"/>
    </xf>
    <xf numFmtId="0" fontId="38" fillId="12" borderId="18" xfId="0" applyFont="1" applyFill="1" applyBorder="1" applyAlignment="1" applyProtection="1">
      <alignment horizontal="left" vertical="center"/>
      <protection locked="0"/>
    </xf>
    <xf numFmtId="0" fontId="38" fillId="12" borderId="13" xfId="0" applyFont="1" applyFill="1" applyBorder="1" applyAlignment="1" applyProtection="1">
      <alignment horizontal="left" vertical="center"/>
      <protection locked="0"/>
    </xf>
    <xf numFmtId="49" fontId="38" fillId="16" borderId="12" xfId="0" applyNumberFormat="1" applyFont="1" applyFill="1" applyBorder="1" applyAlignment="1" applyProtection="1">
      <alignment horizontal="left" vertical="center"/>
      <protection hidden="1"/>
    </xf>
    <xf numFmtId="49" fontId="38" fillId="16" borderId="18" xfId="0" applyNumberFormat="1" applyFont="1" applyFill="1" applyBorder="1" applyAlignment="1" applyProtection="1">
      <alignment horizontal="left" vertical="center"/>
      <protection hidden="1"/>
    </xf>
    <xf numFmtId="49" fontId="38" fillId="16" borderId="13" xfId="0" applyNumberFormat="1" applyFont="1" applyFill="1" applyBorder="1" applyAlignment="1" applyProtection="1">
      <alignment horizontal="left" vertical="center"/>
      <protection hidden="1"/>
    </xf>
    <xf numFmtId="0" fontId="38" fillId="19" borderId="3" xfId="0" applyFont="1" applyFill="1" applyBorder="1" applyAlignment="1">
      <alignment horizontal="center" vertical="top" wrapText="1"/>
    </xf>
    <xf numFmtId="0" fontId="38" fillId="19" borderId="98" xfId="0" applyFont="1" applyFill="1" applyBorder="1" applyAlignment="1">
      <alignment horizontal="center" vertical="top" wrapText="1"/>
    </xf>
    <xf numFmtId="0" fontId="38" fillId="21" borderId="69" xfId="0" applyFont="1" applyFill="1" applyBorder="1" applyAlignment="1">
      <alignment horizontal="center" vertical="center" wrapText="1"/>
    </xf>
    <xf numFmtId="0" fontId="38" fillId="21" borderId="63" xfId="0" applyFont="1" applyFill="1" applyBorder="1" applyAlignment="1">
      <alignment horizontal="center" vertical="center" wrapText="1"/>
    </xf>
    <xf numFmtId="0" fontId="38" fillId="21" borderId="65" xfId="0" applyFont="1" applyFill="1" applyBorder="1" applyAlignment="1">
      <alignment horizontal="center" vertical="center" wrapText="1"/>
    </xf>
    <xf numFmtId="0" fontId="122" fillId="16" borderId="9" xfId="0" applyFont="1" applyFill="1" applyBorder="1" applyAlignment="1">
      <alignment horizontal="center"/>
    </xf>
    <xf numFmtId="0" fontId="122" fillId="16" borderId="10" xfId="0" applyFont="1" applyFill="1" applyBorder="1" applyAlignment="1">
      <alignment horizontal="center"/>
    </xf>
    <xf numFmtId="0" fontId="122" fillId="16" borderId="11" xfId="0" applyFont="1" applyFill="1" applyBorder="1" applyAlignment="1">
      <alignment horizontal="center"/>
    </xf>
    <xf numFmtId="0" fontId="38" fillId="21" borderId="61" xfId="0" applyFont="1" applyFill="1" applyBorder="1" applyAlignment="1">
      <alignment horizontal="right"/>
    </xf>
    <xf numFmtId="14" fontId="38" fillId="12" borderId="12" xfId="0" applyNumberFormat="1" applyFont="1" applyFill="1" applyBorder="1" applyAlignment="1" applyProtection="1">
      <alignment horizontal="left" vertical="center"/>
      <protection locked="0"/>
    </xf>
    <xf numFmtId="14" fontId="38" fillId="12" borderId="18" xfId="0" applyNumberFormat="1" applyFont="1" applyFill="1" applyBorder="1" applyAlignment="1" applyProtection="1">
      <alignment horizontal="left" vertical="center"/>
      <protection locked="0"/>
    </xf>
    <xf numFmtId="14" fontId="38" fillId="12" borderId="13" xfId="0" applyNumberFormat="1" applyFont="1" applyFill="1" applyBorder="1" applyAlignment="1" applyProtection="1">
      <alignment horizontal="left" vertical="center"/>
      <protection locked="0"/>
    </xf>
    <xf numFmtId="0" fontId="38" fillId="19" borderId="95" xfId="0" applyFont="1" applyFill="1" applyBorder="1" applyAlignment="1">
      <alignment horizontal="center" vertical="top" wrapText="1"/>
    </xf>
    <xf numFmtId="0" fontId="38" fillId="19" borderId="100" xfId="0" applyFont="1" applyFill="1" applyBorder="1" applyAlignment="1">
      <alignment horizontal="center" vertical="top" wrapText="1"/>
    </xf>
    <xf numFmtId="0" fontId="38" fillId="7" borderId="9" xfId="17" applyFont="1" applyFill="1" applyBorder="1" applyAlignment="1" applyProtection="1">
      <alignment horizontal="left" vertical="center"/>
    </xf>
    <xf numFmtId="0" fontId="38" fillId="7" borderId="10" xfId="17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8" fillId="21" borderId="90" xfId="0" applyFont="1" applyFill="1" applyBorder="1" applyAlignment="1">
      <alignment horizontal="center" vertical="center" wrapText="1"/>
    </xf>
    <xf numFmtId="0" fontId="38" fillId="21" borderId="9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8" fillId="21" borderId="93" xfId="0" applyFont="1" applyFill="1" applyBorder="1" applyAlignment="1">
      <alignment horizontal="center" vertical="center" wrapText="1"/>
    </xf>
    <xf numFmtId="0" fontId="38" fillId="21" borderId="5" xfId="0" applyFont="1" applyFill="1" applyBorder="1" applyAlignment="1">
      <alignment horizontal="center" vertical="center" wrapText="1"/>
    </xf>
    <xf numFmtId="0" fontId="38" fillId="21" borderId="92" xfId="0" applyFont="1" applyFill="1" applyBorder="1" applyAlignment="1">
      <alignment horizontal="center" vertical="center" wrapText="1"/>
    </xf>
    <xf numFmtId="0" fontId="38" fillId="21" borderId="19" xfId="0" applyFont="1" applyFill="1" applyBorder="1" applyAlignment="1">
      <alignment horizontal="center" vertical="center" wrapText="1"/>
    </xf>
    <xf numFmtId="0" fontId="38" fillId="21" borderId="21" xfId="0" applyFont="1" applyFill="1" applyBorder="1" applyAlignment="1">
      <alignment horizontal="center" vertical="center" wrapText="1"/>
    </xf>
    <xf numFmtId="0" fontId="112" fillId="12" borderId="30" xfId="0" applyFont="1" applyFill="1" applyBorder="1" applyAlignment="1">
      <alignment horizontal="center" vertical="center" wrapText="1"/>
    </xf>
    <xf numFmtId="0" fontId="112" fillId="12" borderId="0" xfId="0" applyFont="1" applyFill="1" applyAlignment="1">
      <alignment horizontal="center" vertical="center" wrapText="1"/>
    </xf>
    <xf numFmtId="0" fontId="65" fillId="21" borderId="0" xfId="0" applyFont="1" applyFill="1" applyAlignment="1">
      <alignment horizontal="center"/>
    </xf>
    <xf numFmtId="0" fontId="113" fillId="25" borderId="0" xfId="0" applyFont="1" applyFill="1" applyAlignment="1">
      <alignment horizontal="center" wrapText="1"/>
    </xf>
    <xf numFmtId="0" fontId="113" fillId="36" borderId="0" xfId="0" applyFont="1" applyFill="1" applyAlignment="1">
      <alignment horizontal="center" wrapText="1"/>
    </xf>
    <xf numFmtId="0" fontId="113" fillId="33" borderId="0" xfId="0" applyFont="1" applyFill="1" applyAlignment="1">
      <alignment horizontal="center"/>
    </xf>
    <xf numFmtId="0" fontId="37" fillId="18" borderId="9" xfId="0" applyFont="1" applyFill="1" applyBorder="1" applyAlignment="1">
      <alignment horizontal="center" wrapText="1"/>
    </xf>
    <xf numFmtId="0" fontId="37" fillId="18" borderId="10" xfId="0" applyFont="1" applyFill="1" applyBorder="1" applyAlignment="1">
      <alignment horizontal="center" wrapText="1"/>
    </xf>
    <xf numFmtId="0" fontId="37" fillId="18" borderId="11" xfId="0" applyFont="1" applyFill="1" applyBorder="1" applyAlignment="1">
      <alignment horizontal="center" wrapText="1"/>
    </xf>
    <xf numFmtId="0" fontId="117" fillId="6" borderId="10" xfId="0" applyFont="1" applyFill="1" applyBorder="1" applyAlignment="1">
      <alignment horizontal="left"/>
    </xf>
    <xf numFmtId="0" fontId="117" fillId="6" borderId="1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22" fillId="6" borderId="99" xfId="0" applyFont="1" applyFill="1" applyBorder="1" applyAlignment="1">
      <alignment horizontal="center"/>
    </xf>
    <xf numFmtId="0" fontId="22" fillId="6" borderId="61" xfId="0" applyFont="1" applyFill="1" applyBorder="1" applyAlignment="1">
      <alignment horizontal="center"/>
    </xf>
    <xf numFmtId="0" fontId="22" fillId="6" borderId="98" xfId="0" applyFont="1" applyFill="1" applyBorder="1" applyAlignment="1">
      <alignment horizontal="center"/>
    </xf>
    <xf numFmtId="0" fontId="117" fillId="6" borderId="7" xfId="0" applyFont="1" applyFill="1" applyBorder="1" applyAlignment="1">
      <alignment horizontal="left"/>
    </xf>
    <xf numFmtId="0" fontId="117" fillId="6" borderId="106" xfId="0" applyFont="1" applyFill="1" applyBorder="1" applyAlignment="1">
      <alignment horizontal="left"/>
    </xf>
    <xf numFmtId="0" fontId="38" fillId="21" borderId="70" xfId="0" applyFont="1" applyFill="1" applyBorder="1" applyAlignment="1">
      <alignment horizontal="center" vertical="center" wrapText="1"/>
    </xf>
    <xf numFmtId="0" fontId="38" fillId="21" borderId="4" xfId="0" applyFont="1" applyFill="1" applyBorder="1" applyAlignment="1">
      <alignment horizontal="center" vertical="center" wrapText="1"/>
    </xf>
    <xf numFmtId="0" fontId="38" fillId="21" borderId="6" xfId="0" applyFont="1" applyFill="1" applyBorder="1" applyAlignment="1">
      <alignment horizontal="center" vertical="center" wrapText="1"/>
    </xf>
    <xf numFmtId="0" fontId="38" fillId="21" borderId="7" xfId="0" applyFont="1" applyFill="1" applyBorder="1" applyAlignment="1">
      <alignment horizontal="center" vertical="center" wrapText="1"/>
    </xf>
    <xf numFmtId="0" fontId="38" fillId="21" borderId="8" xfId="0" applyFont="1" applyFill="1" applyBorder="1" applyAlignment="1">
      <alignment horizontal="center" vertical="center" wrapText="1"/>
    </xf>
    <xf numFmtId="0" fontId="38" fillId="21" borderId="91" xfId="0" applyFont="1" applyFill="1" applyBorder="1" applyAlignment="1">
      <alignment horizontal="center" vertical="center" wrapText="1"/>
    </xf>
    <xf numFmtId="0" fontId="38" fillId="21" borderId="96" xfId="0" applyFont="1" applyFill="1" applyBorder="1" applyAlignment="1">
      <alignment horizontal="center" vertical="center" wrapText="1"/>
    </xf>
    <xf numFmtId="0" fontId="38" fillId="19" borderId="80" xfId="0" applyFont="1" applyFill="1" applyBorder="1" applyAlignment="1">
      <alignment horizontal="center" vertical="top" wrapText="1"/>
    </xf>
    <xf numFmtId="0" fontId="38" fillId="19" borderId="97" xfId="0" applyFont="1" applyFill="1" applyBorder="1" applyAlignment="1">
      <alignment horizontal="center" vertical="top" wrapText="1"/>
    </xf>
    <xf numFmtId="0" fontId="38" fillId="19" borderId="6" xfId="0" applyFont="1" applyFill="1" applyBorder="1" applyAlignment="1">
      <alignment horizontal="center" vertical="top" wrapText="1"/>
    </xf>
    <xf numFmtId="0" fontId="38" fillId="19" borderId="8" xfId="0" applyFont="1" applyFill="1" applyBorder="1" applyAlignment="1">
      <alignment horizontal="center" vertical="top" wrapText="1"/>
    </xf>
    <xf numFmtId="0" fontId="38" fillId="19" borderId="1" xfId="0" applyFont="1" applyFill="1" applyBorder="1" applyAlignment="1">
      <alignment horizontal="center" vertical="top" wrapText="1"/>
    </xf>
    <xf numFmtId="0" fontId="38" fillId="19" borderId="99" xfId="0" applyFont="1" applyFill="1" applyBorder="1" applyAlignment="1">
      <alignment horizontal="center" vertical="top" wrapText="1"/>
    </xf>
    <xf numFmtId="0" fontId="38" fillId="19" borderId="69" xfId="0" applyFont="1" applyFill="1" applyBorder="1" applyAlignment="1">
      <alignment horizontal="center" vertical="center"/>
    </xf>
    <xf numFmtId="0" fontId="38" fillId="19" borderId="63" xfId="0" applyFont="1" applyFill="1" applyBorder="1" applyAlignment="1">
      <alignment horizontal="center" vertical="center"/>
    </xf>
    <xf numFmtId="0" fontId="38" fillId="19" borderId="68" xfId="0" applyFont="1" applyFill="1" applyBorder="1" applyAlignment="1">
      <alignment horizontal="center" vertical="center" wrapText="1"/>
    </xf>
    <xf numFmtId="0" fontId="38" fillId="19" borderId="64" xfId="0" applyFont="1" applyFill="1" applyBorder="1" applyAlignment="1">
      <alignment horizontal="center" vertical="center" wrapText="1"/>
    </xf>
    <xf numFmtId="0" fontId="37" fillId="18" borderId="9" xfId="0" applyFont="1" applyFill="1" applyBorder="1" applyAlignment="1">
      <alignment horizontal="center"/>
    </xf>
    <xf numFmtId="0" fontId="37" fillId="18" borderId="10" xfId="0" applyFont="1" applyFill="1" applyBorder="1" applyAlignment="1">
      <alignment horizontal="center"/>
    </xf>
    <xf numFmtId="0" fontId="37" fillId="18" borderId="11" xfId="0" applyFont="1" applyFill="1" applyBorder="1" applyAlignment="1">
      <alignment horizontal="center"/>
    </xf>
    <xf numFmtId="0" fontId="38" fillId="18" borderId="9" xfId="0" applyFont="1" applyFill="1" applyBorder="1" applyAlignment="1">
      <alignment horizontal="center"/>
    </xf>
    <xf numFmtId="0" fontId="38" fillId="18" borderId="10" xfId="0" applyFont="1" applyFill="1" applyBorder="1" applyAlignment="1">
      <alignment horizontal="center"/>
    </xf>
    <xf numFmtId="0" fontId="38" fillId="18" borderId="11" xfId="0" applyFont="1" applyFill="1" applyBorder="1" applyAlignment="1">
      <alignment horizontal="center"/>
    </xf>
    <xf numFmtId="164" fontId="22" fillId="0" borderId="12" xfId="2" applyNumberFormat="1" applyFont="1" applyBorder="1" applyAlignment="1" applyProtection="1">
      <alignment horizontal="center" vertical="center"/>
    </xf>
    <xf numFmtId="164" fontId="22" fillId="0" borderId="13" xfId="2" applyNumberFormat="1" applyFont="1" applyBorder="1" applyAlignment="1" applyProtection="1">
      <alignment horizontal="center" vertical="center"/>
    </xf>
    <xf numFmtId="2" fontId="22" fillId="0" borderId="125" xfId="0" applyNumberFormat="1" applyFont="1" applyBorder="1" applyAlignment="1">
      <alignment horizontal="center"/>
    </xf>
    <xf numFmtId="2" fontId="22" fillId="0" borderId="126" xfId="0" applyNumberFormat="1" applyFont="1" applyBorder="1" applyAlignment="1">
      <alignment horizontal="center"/>
    </xf>
    <xf numFmtId="182" fontId="37" fillId="22" borderId="9" xfId="2" applyNumberFormat="1" applyFont="1" applyFill="1" applyBorder="1" applyAlignment="1" applyProtection="1">
      <alignment horizontal="center" vertical="center"/>
    </xf>
    <xf numFmtId="182" fontId="37" fillId="22" borderId="11" xfId="2" applyNumberFormat="1" applyFont="1" applyFill="1" applyBorder="1" applyAlignment="1" applyProtection="1">
      <alignment horizontal="center" vertical="center"/>
    </xf>
    <xf numFmtId="0" fontId="22" fillId="16" borderId="69" xfId="0" applyFont="1" applyFill="1" applyBorder="1" applyAlignment="1">
      <alignment horizontal="center"/>
    </xf>
    <xf numFmtId="0" fontId="22" fillId="16" borderId="64" xfId="0" applyFont="1" applyFill="1" applyBorder="1" applyAlignment="1">
      <alignment horizontal="center"/>
    </xf>
    <xf numFmtId="0" fontId="22" fillId="0" borderId="108" xfId="0" applyFont="1" applyBorder="1" applyAlignment="1">
      <alignment horizontal="center"/>
    </xf>
    <xf numFmtId="0" fontId="22" fillId="0" borderId="110" xfId="0" applyFont="1" applyBorder="1" applyAlignment="1">
      <alignment horizontal="center"/>
    </xf>
    <xf numFmtId="164" fontId="22" fillId="6" borderId="12" xfId="2" applyNumberFormat="1" applyFont="1" applyFill="1" applyBorder="1" applyAlignment="1" applyProtection="1">
      <alignment horizontal="center" vertical="center"/>
    </xf>
    <xf numFmtId="164" fontId="22" fillId="6" borderId="13" xfId="2" applyNumberFormat="1" applyFont="1" applyFill="1" applyBorder="1" applyAlignment="1" applyProtection="1">
      <alignment horizontal="center" vertical="center"/>
    </xf>
    <xf numFmtId="165" fontId="22" fillId="0" borderId="12" xfId="0" applyNumberFormat="1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10" fontId="22" fillId="29" borderId="111" xfId="3" applyNumberFormat="1" applyFont="1" applyFill="1" applyBorder="1" applyAlignment="1" applyProtection="1">
      <alignment horizontal="center"/>
    </xf>
    <xf numFmtId="10" fontId="22" fillId="29" borderId="104" xfId="3" applyNumberFormat="1" applyFont="1" applyFill="1" applyBorder="1" applyAlignment="1" applyProtection="1">
      <alignment horizontal="center"/>
    </xf>
    <xf numFmtId="10" fontId="22" fillId="29" borderId="11" xfId="3" applyNumberFormat="1" applyFont="1" applyFill="1" applyBorder="1" applyAlignment="1" applyProtection="1">
      <alignment horizontal="center"/>
    </xf>
    <xf numFmtId="183" fontId="65" fillId="31" borderId="9" xfId="0" applyNumberFormat="1" applyFont="1" applyFill="1" applyBorder="1" applyAlignment="1">
      <alignment horizontal="center"/>
    </xf>
    <xf numFmtId="183" fontId="65" fillId="31" borderId="10" xfId="0" applyNumberFormat="1" applyFont="1" applyFill="1" applyBorder="1" applyAlignment="1">
      <alignment horizontal="center"/>
    </xf>
    <xf numFmtId="183" fontId="65" fillId="31" borderId="11" xfId="0" applyNumberFormat="1" applyFont="1" applyFill="1" applyBorder="1" applyAlignment="1">
      <alignment horizontal="center"/>
    </xf>
    <xf numFmtId="183" fontId="65" fillId="35" borderId="9" xfId="0" applyNumberFormat="1" applyFont="1" applyFill="1" applyBorder="1" applyAlignment="1">
      <alignment horizontal="center"/>
    </xf>
    <xf numFmtId="183" fontId="65" fillId="35" borderId="10" xfId="0" applyNumberFormat="1" applyFont="1" applyFill="1" applyBorder="1" applyAlignment="1">
      <alignment horizontal="center"/>
    </xf>
    <xf numFmtId="183" fontId="65" fillId="35" borderId="11" xfId="0" applyNumberFormat="1" applyFont="1" applyFill="1" applyBorder="1" applyAlignment="1">
      <alignment horizontal="center"/>
    </xf>
    <xf numFmtId="184" fontId="105" fillId="24" borderId="68" xfId="2" applyNumberFormat="1" applyFont="1" applyFill="1" applyBorder="1" applyAlignment="1" applyProtection="1">
      <alignment horizontal="center" vertical="center"/>
    </xf>
    <xf numFmtId="184" fontId="105" fillId="24" borderId="65" xfId="2" applyNumberFormat="1" applyFont="1" applyFill="1" applyBorder="1" applyAlignment="1" applyProtection="1">
      <alignment horizontal="center" vertical="center"/>
    </xf>
    <xf numFmtId="165" fontId="22" fillId="0" borderId="125" xfId="0" applyNumberFormat="1" applyFont="1" applyBorder="1" applyAlignment="1">
      <alignment horizontal="center"/>
    </xf>
    <xf numFmtId="165" fontId="22" fillId="0" borderId="109" xfId="0" applyNumberFormat="1" applyFont="1" applyBorder="1" applyAlignment="1">
      <alignment horizontal="center"/>
    </xf>
    <xf numFmtId="165" fontId="22" fillId="0" borderId="126" xfId="0" applyNumberFormat="1" applyFont="1" applyBorder="1" applyAlignment="1">
      <alignment horizontal="center"/>
    </xf>
    <xf numFmtId="0" fontId="35" fillId="2" borderId="1" xfId="0" applyFont="1" applyFill="1" applyBorder="1" applyAlignment="1" applyProtection="1">
      <alignment horizontal="center" wrapText="1"/>
      <protection hidden="1"/>
    </xf>
    <xf numFmtId="0" fontId="35" fillId="2" borderId="2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45" fillId="5" borderId="9" xfId="1" applyFill="1" applyBorder="1" applyAlignment="1" applyProtection="1">
      <alignment horizontal="center" wrapText="1"/>
      <protection hidden="1"/>
    </xf>
    <xf numFmtId="0" fontId="45" fillId="0" borderId="10" xfId="1" applyBorder="1" applyAlignment="1" applyProtection="1">
      <protection hidden="1"/>
    </xf>
    <xf numFmtId="0" fontId="45" fillId="0" borderId="11" xfId="1" applyBorder="1" applyAlignment="1" applyProtection="1">
      <protection hidden="1"/>
    </xf>
    <xf numFmtId="0" fontId="36" fillId="2" borderId="4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43" fillId="2" borderId="4" xfId="0" applyFont="1" applyFill="1" applyBorder="1" applyAlignment="1" applyProtection="1">
      <alignment horizontal="center"/>
      <protection hidden="1"/>
    </xf>
    <xf numFmtId="0" fontId="43" fillId="2" borderId="0" xfId="0" applyFont="1" applyFill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5" xfId="0" applyFont="1" applyBorder="1" applyProtection="1">
      <protection hidden="1"/>
    </xf>
    <xf numFmtId="0" fontId="43" fillId="0" borderId="2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32" fillId="9" borderId="7" xfId="0" applyFont="1" applyFill="1" applyBorder="1" applyProtection="1">
      <protection locked="0"/>
    </xf>
    <xf numFmtId="0" fontId="57" fillId="0" borderId="0" xfId="0" applyFont="1" applyAlignment="1">
      <alignment horizont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0" fillId="9" borderId="0" xfId="0" applyFill="1" applyAlignment="1" applyProtection="1">
      <alignment horizontal="center" vertical="top" wrapText="1"/>
      <protection locked="0"/>
    </xf>
    <xf numFmtId="0" fontId="32" fillId="9" borderId="0" xfId="0" applyFont="1" applyFill="1" applyAlignment="1" applyProtection="1">
      <alignment horizontal="center" vertical="top" wrapText="1"/>
      <protection locked="0"/>
    </xf>
    <xf numFmtId="0" fontId="32" fillId="6" borderId="0" xfId="0" applyFont="1" applyFill="1" applyAlignment="1">
      <alignment horizontal="center"/>
    </xf>
    <xf numFmtId="0" fontId="65" fillId="2" borderId="1" xfId="0" applyFont="1" applyFill="1" applyBorder="1" applyAlignment="1">
      <alignment horizontal="center"/>
    </xf>
    <xf numFmtId="0" fontId="65" fillId="2" borderId="2" xfId="0" applyFont="1" applyFill="1" applyBorder="1" applyAlignment="1">
      <alignment horizontal="center"/>
    </xf>
    <xf numFmtId="0" fontId="66" fillId="0" borderId="3" xfId="0" applyFont="1" applyBorder="1" applyAlignment="1">
      <alignment horizontal="center"/>
    </xf>
    <xf numFmtId="0" fontId="66" fillId="2" borderId="4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5" fillId="2" borderId="4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66" fillId="0" borderId="5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9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35" fillId="2" borderId="1" xfId="0" applyFont="1" applyFill="1" applyBorder="1" applyAlignment="1" applyProtection="1">
      <alignment horizontal="center" vertical="center" wrapText="1"/>
      <protection hidden="1"/>
    </xf>
    <xf numFmtId="0" fontId="35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35" fillId="2" borderId="4" xfId="0" applyFont="1" applyFill="1" applyBorder="1" applyAlignment="1" applyProtection="1">
      <alignment horizontal="center" vertical="center" wrapText="1"/>
      <protection hidden="1"/>
    </xf>
    <xf numFmtId="0" fontId="35" fillId="2" borderId="0" xfId="0" applyFont="1" applyFill="1" applyAlignment="1" applyProtection="1">
      <alignment horizontal="center" vertical="center" wrapText="1"/>
      <protection hidden="1"/>
    </xf>
    <xf numFmtId="0" fontId="7" fillId="6" borderId="0" xfId="0" applyFont="1" applyFill="1" applyAlignment="1" applyProtection="1">
      <alignment horizontal="left" vertical="top" wrapText="1"/>
      <protection hidden="1"/>
    </xf>
    <xf numFmtId="0" fontId="10" fillId="6" borderId="0" xfId="0" applyFont="1" applyFill="1" applyAlignment="1" applyProtection="1">
      <alignment horizontal="left" vertical="top"/>
      <protection hidden="1"/>
    </xf>
    <xf numFmtId="0" fontId="20" fillId="7" borderId="0" xfId="0" applyFont="1" applyFill="1" applyAlignment="1" applyProtection="1">
      <alignment horizontal="left"/>
      <protection hidden="1"/>
    </xf>
    <xf numFmtId="0" fontId="37" fillId="2" borderId="12" xfId="0" applyFont="1" applyFill="1" applyBorder="1" applyAlignment="1" applyProtection="1">
      <alignment horizontal="center" vertical="center"/>
      <protection hidden="1"/>
    </xf>
    <xf numFmtId="0" fontId="37" fillId="2" borderId="18" xfId="0" applyFont="1" applyFill="1" applyBorder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left"/>
      <protection hidden="1"/>
    </xf>
    <xf numFmtId="0" fontId="37" fillId="16" borderId="14" xfId="0" applyFont="1" applyFill="1" applyBorder="1" applyAlignment="1" applyProtection="1">
      <alignment horizontal="left"/>
      <protection hidden="1"/>
    </xf>
    <xf numFmtId="0" fontId="37" fillId="2" borderId="0" xfId="0" applyFont="1" applyFill="1" applyAlignment="1" applyProtection="1">
      <alignment horizontal="left"/>
      <protection hidden="1"/>
    </xf>
    <xf numFmtId="0" fontId="37" fillId="16" borderId="12" xfId="0" applyFont="1" applyFill="1" applyBorder="1" applyAlignment="1" applyProtection="1">
      <alignment horizontal="center"/>
      <protection hidden="1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wrapText="1"/>
    </xf>
    <xf numFmtId="0" fontId="127" fillId="34" borderId="0" xfId="18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2" fillId="0" borderId="20" xfId="0" applyNumberFormat="1" applyFont="1" applyBorder="1" applyAlignment="1">
      <alignment horizontal="center" vertical="top"/>
    </xf>
    <xf numFmtId="14" fontId="2" fillId="0" borderId="19" xfId="0" applyNumberFormat="1" applyFont="1" applyBorder="1" applyAlignment="1">
      <alignment horizontal="center" vertical="top"/>
    </xf>
    <xf numFmtId="14" fontId="2" fillId="0" borderId="21" xfId="0" applyNumberFormat="1" applyFont="1" applyBorder="1" applyAlignment="1">
      <alignment horizontal="center" vertical="top"/>
    </xf>
    <xf numFmtId="14" fontId="2" fillId="0" borderId="14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165" fontId="43" fillId="6" borderId="9" xfId="0" applyNumberFormat="1" applyFont="1" applyFill="1" applyBorder="1" applyAlignment="1">
      <alignment horizontal="left"/>
    </xf>
    <xf numFmtId="165" fontId="43" fillId="6" borderId="11" xfId="0" applyNumberFormat="1" applyFont="1" applyFill="1" applyBorder="1" applyAlignment="1">
      <alignment horizontal="left"/>
    </xf>
    <xf numFmtId="165" fontId="43" fillId="6" borderId="10" xfId="0" applyNumberFormat="1" applyFont="1" applyFill="1" applyBorder="1" applyAlignment="1">
      <alignment horizontal="left"/>
    </xf>
    <xf numFmtId="0" fontId="37" fillId="16" borderId="69" xfId="0" applyFont="1" applyFill="1" applyBorder="1" applyAlignment="1">
      <alignment horizontal="center" wrapText="1"/>
    </xf>
    <xf numFmtId="0" fontId="37" fillId="16" borderId="63" xfId="0" applyFont="1" applyFill="1" applyBorder="1" applyAlignment="1">
      <alignment horizontal="center" wrapText="1"/>
    </xf>
    <xf numFmtId="0" fontId="37" fillId="16" borderId="64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103" fillId="6" borderId="42" xfId="0" applyFont="1" applyFill="1" applyBorder="1" applyAlignment="1">
      <alignment horizontal="center"/>
    </xf>
    <xf numFmtId="0" fontId="103" fillId="6" borderId="78" xfId="0" applyFont="1" applyFill="1" applyBorder="1" applyAlignment="1">
      <alignment horizontal="center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33" fillId="7" borderId="61" xfId="0" applyFont="1" applyFill="1" applyBorder="1" applyAlignment="1">
      <alignment horizontal="left" vertical="top" wrapText="1"/>
    </xf>
    <xf numFmtId="10" fontId="38" fillId="8" borderId="0" xfId="0" applyNumberFormat="1" applyFont="1" applyFill="1" applyAlignment="1" applyProtection="1">
      <alignment horizontal="center"/>
      <protection hidden="1"/>
    </xf>
    <xf numFmtId="2" fontId="48" fillId="8" borderId="71" xfId="0" applyNumberFormat="1" applyFont="1" applyFill="1" applyBorder="1" applyAlignment="1" applyProtection="1">
      <alignment horizontal="center" vertical="center"/>
      <protection hidden="1"/>
    </xf>
    <xf numFmtId="2" fontId="48" fillId="8" borderId="72" xfId="0" applyNumberFormat="1" applyFont="1" applyFill="1" applyBorder="1" applyAlignment="1" applyProtection="1">
      <alignment horizontal="center" vertical="center"/>
      <protection hidden="1"/>
    </xf>
    <xf numFmtId="2" fontId="58" fillId="8" borderId="48" xfId="0" applyNumberFormat="1" applyFont="1" applyFill="1" applyBorder="1" applyAlignment="1" applyProtection="1">
      <alignment horizontal="center" vertical="center"/>
      <protection hidden="1"/>
    </xf>
    <xf numFmtId="2" fontId="58" fillId="8" borderId="50" xfId="0" applyNumberFormat="1" applyFont="1" applyFill="1" applyBorder="1" applyAlignment="1" applyProtection="1">
      <alignment horizontal="center" vertical="center"/>
      <protection hidden="1"/>
    </xf>
    <xf numFmtId="2" fontId="58" fillId="8" borderId="49" xfId="0" applyNumberFormat="1" applyFont="1" applyFill="1" applyBorder="1" applyAlignment="1" applyProtection="1">
      <alignment horizontal="center" vertical="center"/>
      <protection hidden="1"/>
    </xf>
    <xf numFmtId="0" fontId="37" fillId="8" borderId="55" xfId="0" applyFont="1" applyFill="1" applyBorder="1" applyAlignment="1" applyProtection="1">
      <alignment horizontal="center" vertical="center"/>
      <protection hidden="1"/>
    </xf>
    <xf numFmtId="0" fontId="37" fillId="8" borderId="56" xfId="0" applyFont="1" applyFill="1" applyBorder="1" applyAlignment="1" applyProtection="1">
      <alignment horizontal="center" vertical="center"/>
      <protection hidden="1"/>
    </xf>
    <xf numFmtId="0" fontId="0" fillId="0" borderId="7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68" xfId="0" applyBorder="1" applyAlignment="1">
      <alignment horizontal="center"/>
    </xf>
    <xf numFmtId="0" fontId="37" fillId="32" borderId="9" xfId="0" applyFont="1" applyFill="1" applyBorder="1" applyAlignment="1">
      <alignment horizontal="center"/>
    </xf>
    <xf numFmtId="0" fontId="37" fillId="32" borderId="10" xfId="0" applyFont="1" applyFill="1" applyBorder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5" fillId="2" borderId="1" xfId="0" applyFont="1" applyFill="1" applyBorder="1" applyAlignment="1">
      <alignment wrapText="1"/>
    </xf>
    <xf numFmtId="0" fontId="35" fillId="2" borderId="2" xfId="0" applyFont="1" applyFill="1" applyBorder="1"/>
    <xf numFmtId="0" fontId="35" fillId="2" borderId="3" xfId="0" applyFont="1" applyFill="1" applyBorder="1"/>
    <xf numFmtId="0" fontId="35" fillId="2" borderId="4" xfId="0" applyFont="1" applyFill="1" applyBorder="1"/>
    <xf numFmtId="0" fontId="35" fillId="2" borderId="0" xfId="0" applyFont="1" applyFill="1"/>
    <xf numFmtId="0" fontId="35" fillId="2" borderId="5" xfId="0" applyFont="1" applyFill="1" applyBorder="1"/>
    <xf numFmtId="0" fontId="35" fillId="2" borderId="6" xfId="0" applyFont="1" applyFill="1" applyBorder="1"/>
    <xf numFmtId="0" fontId="35" fillId="2" borderId="7" xfId="0" applyFont="1" applyFill="1" applyBorder="1"/>
    <xf numFmtId="0" fontId="35" fillId="2" borderId="8" xfId="0" applyFont="1" applyFill="1" applyBorder="1"/>
    <xf numFmtId="0" fontId="32" fillId="6" borderId="4" xfId="0" applyFont="1" applyFill="1" applyBorder="1"/>
    <xf numFmtId="0" fontId="0" fillId="0" borderId="0" xfId="0"/>
  </cellXfs>
  <cellStyles count="19">
    <cellStyle name="40 % - Akzent3" xfId="17" builtinId="39"/>
    <cellStyle name="40% - Akzent1 2" xfId="6" xr:uid="{00000000-0005-0000-0000-000001000000}"/>
    <cellStyle name="40% - Akzent3 2" xfId="7" xr:uid="{00000000-0005-0000-0000-000002000000}"/>
    <cellStyle name="Datum" xfId="8" xr:uid="{00000000-0005-0000-0000-000003000000}"/>
    <cellStyle name="Eingabe 2" xfId="4" xr:uid="{00000000-0005-0000-0000-000004000000}"/>
    <cellStyle name="Eingabe 2 2" xfId="9" xr:uid="{00000000-0005-0000-0000-000005000000}"/>
    <cellStyle name="Eingabe 3" xfId="10" xr:uid="{00000000-0005-0000-0000-000006000000}"/>
    <cellStyle name="Formelfeld" xfId="11" xr:uid="{00000000-0005-0000-0000-000007000000}"/>
    <cellStyle name="Formular" xfId="12" xr:uid="{00000000-0005-0000-0000-000008000000}"/>
    <cellStyle name="Link" xfId="1" builtinId="8"/>
    <cellStyle name="Prozent" xfId="3" builtinId="5"/>
    <cellStyle name="Prozent 2" xfId="5" xr:uid="{00000000-0005-0000-0000-00000B000000}"/>
    <cellStyle name="Standard" xfId="0" builtinId="0"/>
    <cellStyle name="Standard 2" xfId="13" xr:uid="{00000000-0005-0000-0000-00000D000000}"/>
    <cellStyle name="Standard 4" xfId="18" xr:uid="{00000000-0005-0000-0000-00000E000000}"/>
    <cellStyle name="Stunden" xfId="14" xr:uid="{00000000-0005-0000-0000-00000F000000}"/>
    <cellStyle name="Text" xfId="15" xr:uid="{00000000-0005-0000-0000-000010000000}"/>
    <cellStyle name="VZK" xfId="16" xr:uid="{00000000-0005-0000-0000-000011000000}"/>
    <cellStyle name="Währung" xfId="2" builtinId="4"/>
  </cellStyles>
  <dxfs count="92">
    <dxf>
      <font>
        <color theme="0"/>
      </font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</border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/>
      </font>
      <fill>
        <patternFill>
          <f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4.9989318521683403E-2"/>
      </font>
      <border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7" tint="0.79998168889431442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theme="0" tint="-4.9989318521683403E-2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ill>
        <patternFill patternType="solid">
          <bgColor theme="0"/>
        </patternFill>
      </fill>
    </dxf>
    <dxf>
      <font>
        <color theme="7" tint="0.79998168889431442"/>
      </font>
    </dxf>
    <dxf>
      <font>
        <color theme="0"/>
      </font>
      <border>
        <left/>
        <right/>
        <bottom/>
      </border>
    </dxf>
    <dxf>
      <font>
        <color theme="7" tint="0.79998168889431442"/>
      </font>
      <fill>
        <patternFill>
          <bgColor theme="7" tint="0.79998168889431442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fgColor theme="0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0"/>
      </font>
    </dxf>
    <dxf>
      <font>
        <color theme="0" tint="-0.14996795556505021"/>
      </font>
      <fill>
        <patternFill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ECFF"/>
      <color rgb="FFFF33CC"/>
      <color rgb="FF99CCFF"/>
      <color rgb="FFFFFF99"/>
      <color rgb="FFFFF4CA"/>
      <color rgb="FFFFFFCC"/>
      <color rgb="FFFBFD95"/>
      <color rgb="FFFBF7A7"/>
      <color rgb="FFE7FBA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14202</xdr:colOff>
      <xdr:row>3</xdr:row>
      <xdr:rowOff>171449</xdr:rowOff>
    </xdr:from>
    <xdr:to>
      <xdr:col>7</xdr:col>
      <xdr:colOff>21910</xdr:colOff>
      <xdr:row>34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0BDA02B-3219-8142-A3FF-F527616A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477" y="790574"/>
          <a:ext cx="5760808" cy="81438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41</xdr:row>
      <xdr:rowOff>19050</xdr:rowOff>
    </xdr:from>
    <xdr:to>
      <xdr:col>7</xdr:col>
      <xdr:colOff>63576</xdr:colOff>
      <xdr:row>86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DD3C616-018B-F757-8FC1-5AE4ABD15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0306050"/>
          <a:ext cx="5788101" cy="8134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7</xdr:col>
      <xdr:colOff>28575</xdr:colOff>
      <xdr:row>138</xdr:row>
      <xdr:rowOff>2329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4C9DF0B-C7B9-A548-6F9C-5CBEADB8E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5" y="19907250"/>
          <a:ext cx="5781675" cy="81398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180974</xdr:rowOff>
    </xdr:from>
    <xdr:to>
      <xdr:col>7</xdr:col>
      <xdr:colOff>43761</xdr:colOff>
      <xdr:row>190</xdr:row>
      <xdr:rowOff>38099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36A5698-F0DE-9094-F93B-542CC6D5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" y="29527499"/>
          <a:ext cx="5796861" cy="8181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7</xdr:col>
      <xdr:colOff>38100</xdr:colOff>
      <xdr:row>242</xdr:row>
      <xdr:rowOff>40469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72F46A5-D1E2-B004-68DE-2F1CB4E1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39147750"/>
          <a:ext cx="5791200" cy="8184344"/>
        </a:xfrm>
        <a:prstGeom prst="rect">
          <a:avLst/>
        </a:prstGeom>
      </xdr:spPr>
    </xdr:pic>
    <xdr:clientData/>
  </xdr:twoCellAnchor>
  <xdr:twoCellAnchor>
    <xdr:from>
      <xdr:col>3</xdr:col>
      <xdr:colOff>261937</xdr:colOff>
      <xdr:row>236</xdr:row>
      <xdr:rowOff>123825</xdr:rowOff>
    </xdr:from>
    <xdr:to>
      <xdr:col>4</xdr:col>
      <xdr:colOff>319087</xdr:colOff>
      <xdr:row>241</xdr:row>
      <xdr:rowOff>133350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00AB85A-6652-AB87-70F0-A5C39E56DE1B}"/>
            </a:ext>
          </a:extLst>
        </xdr:cNvPr>
        <xdr:cNvSpPr txBox="1"/>
      </xdr:nvSpPr>
      <xdr:spPr>
        <a:xfrm>
          <a:off x="2824162" y="46329600"/>
          <a:ext cx="91440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257175</xdr:colOff>
      <xdr:row>32</xdr:row>
      <xdr:rowOff>85725</xdr:rowOff>
    </xdr:from>
    <xdr:to>
      <xdr:col>4</xdr:col>
      <xdr:colOff>266700</xdr:colOff>
      <xdr:row>34</xdr:row>
      <xdr:rowOff>19050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AE234F1B-A082-EEFB-5EA8-B10BE47807DE}"/>
            </a:ext>
          </a:extLst>
        </xdr:cNvPr>
        <xdr:cNvSpPr txBox="1"/>
      </xdr:nvSpPr>
      <xdr:spPr>
        <a:xfrm>
          <a:off x="2762250" y="8534400"/>
          <a:ext cx="8477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314325</xdr:colOff>
      <xdr:row>83</xdr:row>
      <xdr:rowOff>66675</xdr:rowOff>
    </xdr:from>
    <xdr:to>
      <xdr:col>4</xdr:col>
      <xdr:colOff>323850</xdr:colOff>
      <xdr:row>85</xdr:row>
      <xdr:rowOff>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4F833DB-861F-4053-83C1-93CDC09F5DEB}"/>
            </a:ext>
          </a:extLst>
        </xdr:cNvPr>
        <xdr:cNvSpPr txBox="1"/>
      </xdr:nvSpPr>
      <xdr:spPr>
        <a:xfrm>
          <a:off x="2819400" y="17954625"/>
          <a:ext cx="8477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295275</xdr:colOff>
      <xdr:row>135</xdr:row>
      <xdr:rowOff>66675</xdr:rowOff>
    </xdr:from>
    <xdr:to>
      <xdr:col>4</xdr:col>
      <xdr:colOff>304800</xdr:colOff>
      <xdr:row>137</xdr:row>
      <xdr:rowOff>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EE2B91AD-5BC6-4009-B719-3C1287F77953}"/>
            </a:ext>
          </a:extLst>
        </xdr:cNvPr>
        <xdr:cNvSpPr txBox="1"/>
      </xdr:nvSpPr>
      <xdr:spPr>
        <a:xfrm>
          <a:off x="2800350" y="27574875"/>
          <a:ext cx="8477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142875</xdr:colOff>
      <xdr:row>187</xdr:row>
      <xdr:rowOff>123824</xdr:rowOff>
    </xdr:from>
    <xdr:to>
      <xdr:col>4</xdr:col>
      <xdr:colOff>152400</xdr:colOff>
      <xdr:row>189</xdr:row>
      <xdr:rowOff>57149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6875824-ADA2-4265-93FE-4499D1ADB8E0}"/>
            </a:ext>
          </a:extLst>
        </xdr:cNvPr>
        <xdr:cNvSpPr txBox="1"/>
      </xdr:nvSpPr>
      <xdr:spPr>
        <a:xfrm>
          <a:off x="2647950" y="37252274"/>
          <a:ext cx="8477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41</xdr:row>
          <xdr:rowOff>38100</xdr:rowOff>
        </xdr:from>
        <xdr:to>
          <xdr:col>9</xdr:col>
          <xdr:colOff>66675</xdr:colOff>
          <xdr:row>43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46</xdr:row>
          <xdr:rowOff>133350</xdr:rowOff>
        </xdr:from>
        <xdr:to>
          <xdr:col>12</xdr:col>
          <xdr:colOff>485775</xdr:colOff>
          <xdr:row>48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661146</xdr:colOff>
      <xdr:row>19</xdr:row>
      <xdr:rowOff>134471</xdr:rowOff>
    </xdr:from>
    <xdr:to>
      <xdr:col>16</xdr:col>
      <xdr:colOff>799113</xdr:colOff>
      <xdr:row>19</xdr:row>
      <xdr:rowOff>619103</xdr:rowOff>
    </xdr:to>
    <xdr:sp macro="" textlink="">
      <xdr:nvSpPr>
        <xdr:cNvPr id="4" name="Pfeil nach recht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8129996" y="5095875"/>
          <a:ext cx="1252392" cy="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31</xdr:row>
      <xdr:rowOff>19050</xdr:rowOff>
    </xdr:from>
    <xdr:to>
      <xdr:col>8</xdr:col>
      <xdr:colOff>323850</xdr:colOff>
      <xdr:row>31</xdr:row>
      <xdr:rowOff>64769</xdr:rowOff>
    </xdr:to>
    <xdr:sp macro="" textlink="">
      <xdr:nvSpPr>
        <xdr:cNvPr id="2" name="Pfeil nach link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3077825" y="1048702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161925</xdr:colOff>
      <xdr:row>32</xdr:row>
      <xdr:rowOff>19050</xdr:rowOff>
    </xdr:from>
    <xdr:to>
      <xdr:col>8</xdr:col>
      <xdr:colOff>333375</xdr:colOff>
      <xdr:row>32</xdr:row>
      <xdr:rowOff>64769</xdr:rowOff>
    </xdr:to>
    <xdr:sp macro="" textlink="">
      <xdr:nvSpPr>
        <xdr:cNvPr id="3" name="Pfeil nach link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087350" y="1064895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152400</xdr:colOff>
      <xdr:row>33</xdr:row>
      <xdr:rowOff>28575</xdr:rowOff>
    </xdr:from>
    <xdr:to>
      <xdr:col>8</xdr:col>
      <xdr:colOff>323850</xdr:colOff>
      <xdr:row>33</xdr:row>
      <xdr:rowOff>74294</xdr:rowOff>
    </xdr:to>
    <xdr:sp macro="" textlink="">
      <xdr:nvSpPr>
        <xdr:cNvPr id="4" name="Pfeil nach links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77825" y="1082040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171450</xdr:colOff>
      <xdr:row>34</xdr:row>
      <xdr:rowOff>19050</xdr:rowOff>
    </xdr:from>
    <xdr:to>
      <xdr:col>8</xdr:col>
      <xdr:colOff>342900</xdr:colOff>
      <xdr:row>34</xdr:row>
      <xdr:rowOff>64769</xdr:rowOff>
    </xdr:to>
    <xdr:sp macro="" textlink="">
      <xdr:nvSpPr>
        <xdr:cNvPr id="5" name="Pfeil nach links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3096875" y="1097280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ischoff, Kathrin / G-PP-VM-S" id="{EC71CF87-DBF4-4E7B-B4FC-59DC09C01783}" userId="S::kathrin.bischoff@plus.aok.de::aed18f08-9b5b-4310-a8de-4d0f79ca2560" providerId="AD"/>
</personList>
</file>

<file path=xl/theme/theme1.xml><?xml version="1.0" encoding="utf-8"?>
<a:theme xmlns:a="http://schemas.openxmlformats.org/drawingml/2006/main" name="AOKPLUS">
  <a:themeElements>
    <a:clrScheme name="AOK PLUS">
      <a:dk1>
        <a:sysClr val="windowText" lastClr="000000"/>
      </a:dk1>
      <a:lt1>
        <a:sysClr val="window" lastClr="FFFFFF"/>
      </a:lt1>
      <a:dk2>
        <a:srgbClr val="029646"/>
      </a:dk2>
      <a:lt2>
        <a:srgbClr val="EEECE1"/>
      </a:lt2>
      <a:accent1>
        <a:srgbClr val="CFE8B5"/>
      </a:accent1>
      <a:accent2>
        <a:srgbClr val="FDCA00"/>
      </a:accent2>
      <a:accent3>
        <a:srgbClr val="66BA06"/>
      </a:accent3>
      <a:accent4>
        <a:srgbClr val="EC540B"/>
      </a:accent4>
      <a:accent5>
        <a:srgbClr val="A0C013"/>
      </a:accent5>
      <a:accent6>
        <a:srgbClr val="B0B0B0"/>
      </a:accent6>
      <a:hlink>
        <a:srgbClr val="0000FF"/>
      </a:hlink>
      <a:folHlink>
        <a:srgbClr val="800080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7" dT="2023-11-08T14:24:16.09" personId="{EC71CF87-DBF4-4E7B-B4FC-59DC09C01783}" id="{A19A528D-0298-4AA4-A003-89B143913765}">
    <text>Plausifeld für Text in C2_Ergebnis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vereinbarungen-pflege@ksv-sachsen.de" TargetMode="External"/><Relationship Id="rId1" Type="http://schemas.openxmlformats.org/officeDocument/2006/relationships/hyperlink" Target="mailto:vereinbarungen-pflege@ksv-sachsen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P196"/>
  <sheetViews>
    <sheetView showGridLines="0" tabSelected="1" showWhiteSpace="0" zoomScaleNormal="100" workbookViewId="0">
      <selection sqref="A1:G2"/>
    </sheetView>
  </sheetViews>
  <sheetFormatPr baseColWidth="10" defaultRowHeight="14.25" x14ac:dyDescent="0.2"/>
  <cols>
    <col min="1" max="1" width="3.875" customWidth="1"/>
    <col min="2" max="2" width="18" customWidth="1"/>
    <col min="7" max="7" width="13.5" customWidth="1"/>
    <col min="8" max="16" width="11" style="259"/>
  </cols>
  <sheetData>
    <row r="1" spans="1:8" ht="14.25" customHeight="1" x14ac:dyDescent="0.2">
      <c r="A1" s="1167" t="str">
        <f>'C2_Allgemeine Angaben'!A1:N1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" s="1168"/>
      <c r="C1" s="1168"/>
      <c r="D1" s="1168"/>
      <c r="E1" s="1168"/>
      <c r="F1" s="1168"/>
      <c r="G1" s="1169"/>
    </row>
    <row r="2" spans="1:8" ht="28.5" customHeight="1" x14ac:dyDescent="0.2">
      <c r="A2" s="1170"/>
      <c r="B2" s="1171"/>
      <c r="C2" s="1171"/>
      <c r="D2" s="1171"/>
      <c r="E2" s="1171"/>
      <c r="F2" s="1171"/>
      <c r="G2" s="1172"/>
    </row>
    <row r="3" spans="1:8" customFormat="1" ht="6" customHeight="1" x14ac:dyDescent="0.2"/>
    <row r="4" spans="1:8" customFormat="1" ht="14.25" customHeight="1" x14ac:dyDescent="0.2">
      <c r="A4" s="963"/>
      <c r="B4" s="963"/>
      <c r="C4" s="963"/>
      <c r="D4" s="963"/>
      <c r="E4" s="963"/>
      <c r="F4" s="963"/>
      <c r="G4" s="963"/>
      <c r="H4" s="964"/>
    </row>
    <row r="5" spans="1:8" customFormat="1" ht="14.25" customHeight="1" x14ac:dyDescent="0.2">
      <c r="A5" s="1176"/>
      <c r="B5" s="1176"/>
      <c r="C5" s="1177"/>
      <c r="D5" s="1177"/>
      <c r="E5" s="1177"/>
      <c r="F5" s="1177"/>
      <c r="G5" s="1177"/>
      <c r="H5" s="964"/>
    </row>
    <row r="6" spans="1:8" customFormat="1" ht="14.25" customHeight="1" x14ac:dyDescent="0.25">
      <c r="A6" s="965"/>
      <c r="B6" s="409"/>
      <c r="C6" s="966"/>
      <c r="D6" s="966"/>
      <c r="E6" s="966"/>
      <c r="F6" s="966"/>
      <c r="G6" s="966"/>
      <c r="H6" s="964"/>
    </row>
    <row r="7" spans="1:8" customFormat="1" ht="25.5" customHeight="1" x14ac:dyDescent="0.2">
      <c r="A7" s="961"/>
      <c r="B7" s="1174"/>
      <c r="C7" s="1174"/>
      <c r="D7" s="1174"/>
      <c r="E7" s="1174"/>
      <c r="F7" s="1174"/>
      <c r="G7" s="1174"/>
      <c r="H7" s="964"/>
    </row>
    <row r="8" spans="1:8" customFormat="1" ht="15" customHeight="1" x14ac:dyDescent="0.2">
      <c r="A8" s="961"/>
      <c r="B8" s="1175"/>
      <c r="C8" s="1175"/>
      <c r="D8" s="1175"/>
      <c r="E8" s="1175"/>
      <c r="F8" s="1175"/>
      <c r="G8" s="1175"/>
      <c r="H8" s="964"/>
    </row>
    <row r="9" spans="1:8" customFormat="1" ht="15" customHeight="1" x14ac:dyDescent="0.2">
      <c r="A9" s="1178"/>
      <c r="B9" s="1178"/>
      <c r="C9" s="1178"/>
      <c r="D9" s="1178"/>
      <c r="E9" s="1178"/>
      <c r="F9" s="1178"/>
      <c r="G9" s="1178"/>
      <c r="H9" s="964"/>
    </row>
    <row r="10" spans="1:8" customFormat="1" ht="15" customHeight="1" x14ac:dyDescent="0.2">
      <c r="A10" s="1178"/>
      <c r="B10" s="1178"/>
      <c r="C10" s="1178"/>
      <c r="D10" s="1178"/>
      <c r="E10" s="1178"/>
      <c r="F10" s="1178"/>
      <c r="G10" s="1178"/>
      <c r="H10" s="964"/>
    </row>
    <row r="11" spans="1:8" customFormat="1" ht="15" customHeight="1" x14ac:dyDescent="0.2">
      <c r="A11" s="1178"/>
      <c r="B11" s="1178"/>
      <c r="C11" s="1178"/>
      <c r="D11" s="1178"/>
      <c r="E11" s="1178"/>
      <c r="F11" s="1178"/>
      <c r="G11" s="1178"/>
      <c r="H11" s="964"/>
    </row>
    <row r="12" spans="1:8" customFormat="1" ht="14.25" customHeight="1" x14ac:dyDescent="0.2">
      <c r="A12" s="962"/>
      <c r="B12" s="906"/>
      <c r="C12" s="1179"/>
      <c r="D12" s="1179"/>
      <c r="E12" s="1179"/>
      <c r="F12" s="1179"/>
      <c r="G12" s="1179"/>
      <c r="H12" s="964"/>
    </row>
    <row r="13" spans="1:8" customFormat="1" ht="18" customHeight="1" x14ac:dyDescent="0.2">
      <c r="A13" s="1174"/>
      <c r="B13" s="1174"/>
      <c r="C13" s="1174"/>
      <c r="D13" s="1174"/>
      <c r="E13" s="1174"/>
      <c r="F13" s="1174"/>
      <c r="G13" s="1174"/>
      <c r="H13" s="964"/>
    </row>
    <row r="14" spans="1:8" customFormat="1" ht="14.25" customHeight="1" x14ac:dyDescent="0.2">
      <c r="A14" s="961"/>
      <c r="B14" s="962"/>
      <c r="C14" s="962"/>
      <c r="D14" s="962"/>
      <c r="E14" s="962"/>
      <c r="F14" s="962"/>
      <c r="G14" s="962"/>
      <c r="H14" s="964"/>
    </row>
    <row r="15" spans="1:8" customFormat="1" ht="30.75" customHeight="1" x14ac:dyDescent="0.2">
      <c r="A15" s="961"/>
      <c r="B15" s="1174"/>
      <c r="C15" s="1174"/>
      <c r="D15" s="1174"/>
      <c r="E15" s="1174"/>
      <c r="F15" s="1174"/>
      <c r="G15" s="1174"/>
      <c r="H15" s="964"/>
    </row>
    <row r="16" spans="1:8" customFormat="1" ht="14.25" customHeight="1" x14ac:dyDescent="0.2">
      <c r="A16" s="961"/>
      <c r="B16" s="1173"/>
      <c r="C16" s="1173"/>
      <c r="D16" s="1173"/>
      <c r="E16" s="1173"/>
      <c r="F16" s="1173"/>
      <c r="G16" s="1173"/>
      <c r="H16" s="964"/>
    </row>
    <row r="17" spans="1:8" customFormat="1" x14ac:dyDescent="0.2">
      <c r="A17" s="961"/>
      <c r="B17" s="1174"/>
      <c r="C17" s="1174"/>
      <c r="D17" s="1174"/>
      <c r="E17" s="1174"/>
      <c r="F17" s="1174"/>
      <c r="G17" s="1174"/>
      <c r="H17" s="964"/>
    </row>
    <row r="18" spans="1:8" customFormat="1" ht="14.25" customHeight="1" x14ac:dyDescent="0.2">
      <c r="A18" s="961"/>
      <c r="B18" s="962"/>
      <c r="C18" s="962"/>
      <c r="D18" s="962"/>
      <c r="E18" s="962"/>
      <c r="F18" s="962"/>
      <c r="G18" s="962"/>
      <c r="H18" s="964"/>
    </row>
    <row r="19" spans="1:8" customFormat="1" ht="58.5" customHeight="1" x14ac:dyDescent="0.2">
      <c r="A19" s="961"/>
      <c r="B19" s="1173"/>
      <c r="C19" s="1173"/>
      <c r="D19" s="1173"/>
      <c r="E19" s="1173"/>
      <c r="F19" s="1173"/>
      <c r="G19" s="1173"/>
      <c r="H19" s="964"/>
    </row>
    <row r="20" spans="1:8" customFormat="1" ht="14.25" customHeight="1" x14ac:dyDescent="0.2">
      <c r="A20" s="961"/>
      <c r="B20" s="962"/>
      <c r="C20" s="962"/>
      <c r="D20" s="962"/>
      <c r="E20" s="962"/>
      <c r="F20" s="962"/>
      <c r="G20" s="962"/>
      <c r="H20" s="964"/>
    </row>
    <row r="21" spans="1:8" customFormat="1" ht="106.5" customHeight="1" x14ac:dyDescent="0.2">
      <c r="A21" s="961"/>
      <c r="B21" s="1173"/>
      <c r="C21" s="1173"/>
      <c r="D21" s="1173"/>
      <c r="E21" s="1173"/>
      <c r="F21" s="1173"/>
      <c r="G21" s="1173"/>
      <c r="H21" s="964"/>
    </row>
    <row r="22" spans="1:8" customFormat="1" ht="14.25" customHeight="1" x14ac:dyDescent="0.2">
      <c r="A22" s="961"/>
      <c r="B22" s="1174"/>
      <c r="C22" s="1174"/>
      <c r="D22" s="1174"/>
      <c r="E22" s="1174"/>
      <c r="F22" s="1174"/>
      <c r="G22" s="1174"/>
      <c r="H22" s="964"/>
    </row>
    <row r="23" spans="1:8" customFormat="1" ht="27.75" customHeight="1" x14ac:dyDescent="0.2">
      <c r="A23" s="961"/>
      <c r="B23" s="1174"/>
      <c r="C23" s="1174"/>
      <c r="D23" s="1174"/>
      <c r="E23" s="1174"/>
      <c r="F23" s="1174"/>
      <c r="G23" s="1174"/>
      <c r="H23" s="964"/>
    </row>
    <row r="24" spans="1:8" customFormat="1" ht="14.25" customHeight="1" x14ac:dyDescent="0.2">
      <c r="A24" s="961"/>
      <c r="B24" s="961"/>
      <c r="C24" s="961"/>
      <c r="D24" s="961"/>
      <c r="E24" s="961"/>
      <c r="F24" s="961"/>
      <c r="G24" s="961"/>
      <c r="H24" s="964"/>
    </row>
    <row r="25" spans="1:8" customFormat="1" ht="33" customHeight="1" x14ac:dyDescent="0.2">
      <c r="A25" s="961"/>
      <c r="B25" s="1173"/>
      <c r="C25" s="1173"/>
      <c r="D25" s="1173"/>
      <c r="E25" s="1173"/>
      <c r="F25" s="1173"/>
      <c r="G25" s="1173"/>
      <c r="H25" s="964"/>
    </row>
    <row r="26" spans="1:8" customFormat="1" x14ac:dyDescent="0.2">
      <c r="A26" s="907"/>
      <c r="B26" s="907"/>
      <c r="C26" s="907"/>
      <c r="D26" s="907"/>
      <c r="E26" s="907"/>
      <c r="F26" s="907"/>
      <c r="G26" s="907"/>
      <c r="H26" s="907"/>
    </row>
    <row r="27" spans="1:8" customFormat="1" x14ac:dyDescent="0.2">
      <c r="A27" s="907"/>
      <c r="B27" s="907"/>
      <c r="C27" s="907"/>
      <c r="D27" s="907"/>
      <c r="E27" s="907"/>
      <c r="F27" s="907"/>
      <c r="G27" s="907"/>
      <c r="H27" s="907"/>
    </row>
    <row r="28" spans="1:8" customFormat="1" x14ac:dyDescent="0.2">
      <c r="A28" s="907"/>
      <c r="B28" s="907"/>
      <c r="C28" s="907"/>
      <c r="D28" s="907"/>
      <c r="E28" s="907"/>
      <c r="F28" s="907"/>
      <c r="G28" s="907"/>
      <c r="H28" s="907"/>
    </row>
    <row r="29" spans="1:8" customFormat="1" x14ac:dyDescent="0.2">
      <c r="A29" s="907"/>
      <c r="B29" s="907"/>
      <c r="C29" s="907"/>
      <c r="D29" s="907"/>
      <c r="E29" s="907"/>
      <c r="F29" s="907"/>
      <c r="G29" s="907"/>
      <c r="H29" s="907"/>
    </row>
    <row r="30" spans="1:8" customFormat="1" x14ac:dyDescent="0.2"/>
    <row r="31" spans="1:8" customFormat="1" x14ac:dyDescent="0.2"/>
    <row r="32" spans="1:8" customFormat="1" x14ac:dyDescent="0.2"/>
    <row r="33" spans="1:7" customFormat="1" x14ac:dyDescent="0.2"/>
    <row r="34" spans="1:7" customFormat="1" x14ac:dyDescent="0.2"/>
    <row r="35" spans="1:7" customFormat="1" x14ac:dyDescent="0.2"/>
    <row r="36" spans="1:7" customFormat="1" x14ac:dyDescent="0.2"/>
    <row r="37" spans="1:7" customFormat="1" x14ac:dyDescent="0.2"/>
    <row r="38" spans="1:7" customFormat="1" x14ac:dyDescent="0.2"/>
    <row r="39" spans="1:7" ht="14.25" customHeight="1" x14ac:dyDescent="0.2">
      <c r="A39" s="1167" t="str">
        <f>A1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39" s="1168"/>
      <c r="C39" s="1168"/>
      <c r="D39" s="1168"/>
      <c r="E39" s="1168"/>
      <c r="F39" s="1168"/>
      <c r="G39" s="1169"/>
    </row>
    <row r="40" spans="1:7" ht="30.75" customHeight="1" x14ac:dyDescent="0.2">
      <c r="A40" s="1170"/>
      <c r="B40" s="1171"/>
      <c r="C40" s="1171"/>
      <c r="D40" s="1171"/>
      <c r="E40" s="1171"/>
      <c r="F40" s="1171"/>
      <c r="G40" s="1172"/>
    </row>
    <row r="41" spans="1:7" customFormat="1" x14ac:dyDescent="0.2"/>
    <row r="42" spans="1:7" customFormat="1" x14ac:dyDescent="0.2"/>
    <row r="43" spans="1:7" customFormat="1" x14ac:dyDescent="0.2"/>
    <row r="44" spans="1:7" customFormat="1" x14ac:dyDescent="0.2"/>
    <row r="91" spans="1:7" ht="14.25" customHeight="1" x14ac:dyDescent="0.2">
      <c r="A91" s="1167" t="str">
        <f>A39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91" s="1168"/>
      <c r="C91" s="1168"/>
      <c r="D91" s="1168"/>
      <c r="E91" s="1168"/>
      <c r="F91" s="1168"/>
      <c r="G91" s="1169"/>
    </row>
    <row r="92" spans="1:7" ht="30.75" customHeight="1" x14ac:dyDescent="0.2">
      <c r="A92" s="1170"/>
      <c r="B92" s="1171"/>
      <c r="C92" s="1171"/>
      <c r="D92" s="1171"/>
      <c r="E92" s="1171"/>
      <c r="F92" s="1171"/>
      <c r="G92" s="1172"/>
    </row>
    <row r="143" spans="1:7" ht="14.25" customHeight="1" x14ac:dyDescent="0.2">
      <c r="A143" s="1167" t="str">
        <f>A91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43" s="1168"/>
      <c r="C143" s="1168"/>
      <c r="D143" s="1168"/>
      <c r="E143" s="1168"/>
      <c r="F143" s="1168"/>
      <c r="G143" s="1169"/>
    </row>
    <row r="144" spans="1:7" ht="30.75" customHeight="1" x14ac:dyDescent="0.2">
      <c r="A144" s="1170"/>
      <c r="B144" s="1171"/>
      <c r="C144" s="1171"/>
      <c r="D144" s="1171"/>
      <c r="E144" s="1171"/>
      <c r="F144" s="1171"/>
      <c r="G144" s="1172"/>
    </row>
    <row r="195" spans="1:7" ht="14.25" customHeight="1" x14ac:dyDescent="0.2">
      <c r="A195" s="1167" t="str">
        <f>A143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95" s="1168"/>
      <c r="C195" s="1168"/>
      <c r="D195" s="1168"/>
      <c r="E195" s="1168"/>
      <c r="F195" s="1168"/>
      <c r="G195" s="1169"/>
    </row>
    <row r="196" spans="1:7" ht="30.75" customHeight="1" x14ac:dyDescent="0.2">
      <c r="A196" s="1170"/>
      <c r="B196" s="1171"/>
      <c r="C196" s="1171"/>
      <c r="D196" s="1171"/>
      <c r="E196" s="1171"/>
      <c r="F196" s="1171"/>
      <c r="G196" s="1172"/>
    </row>
  </sheetData>
  <sheetProtection algorithmName="SHA-512" hashValue="11e4H0YCeg+tLoiuDp3d1PsIV9nWbVasf7zRCsdshZSphWkV0p5XdhEUKQ62qukmxb91fYT8BCrJZSzJ9LX9TA==" saltValue="vy998AP+Az9QQGfa2QHMow==" spinCount="100000" sheet="1" objects="1" scenarios="1"/>
  <customSheetViews>
    <customSheetView guid="{9119B1A0-FD79-4FE4-B78E-10E0AEB8080B}" scale="130">
      <selection activeCell="C14" sqref="C14"/>
      <pageMargins left="0.70866141732283472" right="0.70866141732283472" top="0.78740157480314965" bottom="0.78740157480314965" header="0.31496062992125984" footer="0.31496062992125984"/>
      <pageSetup paperSize="9" orientation="portrait"/>
      <headerFooter>
        <oddFooter>&amp;L&amp;8Version: 21.09.2020&amp;C&amp;8Verhandlungsunterlagen SGB XI (vereinfacht)</oddFooter>
      </headerFooter>
    </customSheetView>
  </customSheetViews>
  <mergeCells count="19">
    <mergeCell ref="A195:G196"/>
    <mergeCell ref="A1:G2"/>
    <mergeCell ref="B17:G17"/>
    <mergeCell ref="B16:G16"/>
    <mergeCell ref="B7:G7"/>
    <mergeCell ref="B8:G8"/>
    <mergeCell ref="A5:G5"/>
    <mergeCell ref="A9:G11"/>
    <mergeCell ref="C12:G12"/>
    <mergeCell ref="A13:G13"/>
    <mergeCell ref="B15:G15"/>
    <mergeCell ref="A39:G40"/>
    <mergeCell ref="A91:G92"/>
    <mergeCell ref="A143:G144"/>
    <mergeCell ref="B19:G19"/>
    <mergeCell ref="B21:G21"/>
    <mergeCell ref="B25:G25"/>
    <mergeCell ref="B22:G22"/>
    <mergeCell ref="B23:G23"/>
  </mergeCells>
  <pageMargins left="0.70866141732283472" right="0.70866141732283472" top="0.78740157480314965" bottom="0.78740157480314965" header="0.31496062992125984" footer="0.31496062992125984"/>
  <pageSetup paperSize="9" fitToHeight="4" orientation="portrait"/>
  <headerFooter>
    <oddFooter>&amp;L&amp;8Version: 22.11.2024&amp;C&amp;8Verhandlungsunterlagen SGB XI (vereinfacht C2)&amp;R&amp;8PSK-Beschluss vom 07.11.2024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H23" sqref="H23"/>
    </sheetView>
  </sheetViews>
  <sheetFormatPr baseColWidth="10" defaultRowHeight="14.25" x14ac:dyDescent="0.2"/>
  <sheetData/>
  <pageMargins left="0.7" right="0.7" top="0.78740157499999996" bottom="0.78740157499999996" header="0.3" footer="0.3"/>
  <headerFooter>
    <oddFooter>&amp;C_x000D_&amp;1#&amp;"Calibri"&amp;10&amp;K000000 öffentlich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S52"/>
  <sheetViews>
    <sheetView workbookViewId="0">
      <pane ySplit="4" topLeftCell="A5" activePane="bottomLeft" state="frozen"/>
      <selection activeCell="K49" sqref="K49"/>
      <selection pane="bottomLeft" activeCell="K49" sqref="K49"/>
    </sheetView>
  </sheetViews>
  <sheetFormatPr baseColWidth="10" defaultColWidth="10" defaultRowHeight="14.25" x14ac:dyDescent="0.2"/>
  <cols>
    <col min="1" max="3" width="10" style="286"/>
    <col min="4" max="4" width="7.625" style="286" customWidth="1"/>
    <col min="5" max="5" width="2.875" style="286" customWidth="1"/>
    <col min="6" max="6" width="2" style="286" customWidth="1"/>
    <col min="7" max="7" width="10.625" style="286" customWidth="1"/>
    <col min="8" max="8" width="10" style="286"/>
    <col min="9" max="9" width="11.5" style="286" customWidth="1"/>
    <col min="10" max="11" width="0" style="286" hidden="1" customWidth="1"/>
    <col min="12" max="16384" width="10" style="286"/>
  </cols>
  <sheetData>
    <row r="1" spans="1:19" ht="15" customHeight="1" x14ac:dyDescent="0.2">
      <c r="A1" s="1437" t="s">
        <v>169</v>
      </c>
      <c r="B1" s="1438"/>
      <c r="C1" s="1438"/>
      <c r="D1" s="1438"/>
      <c r="E1" s="1438"/>
      <c r="F1" s="1438"/>
      <c r="G1" s="1438"/>
      <c r="H1" s="1438"/>
      <c r="I1" s="1439"/>
      <c r="J1" s="285" t="s">
        <v>261</v>
      </c>
    </row>
    <row r="2" spans="1:19" x14ac:dyDescent="0.2">
      <c r="A2" s="1440"/>
      <c r="B2" s="1441"/>
      <c r="C2" s="1441"/>
      <c r="D2" s="1441"/>
      <c r="E2" s="1441"/>
      <c r="F2" s="1441"/>
      <c r="G2" s="1441"/>
      <c r="H2" s="1441"/>
      <c r="I2" s="1442"/>
      <c r="J2" s="283" t="s">
        <v>271</v>
      </c>
    </row>
    <row r="3" spans="1:19" x14ac:dyDescent="0.2">
      <c r="A3" s="1440"/>
      <c r="B3" s="1441"/>
      <c r="C3" s="1441"/>
      <c r="D3" s="1441"/>
      <c r="E3" s="1441"/>
      <c r="F3" s="1441"/>
      <c r="G3" s="1441"/>
      <c r="H3" s="1441"/>
      <c r="I3" s="1442"/>
      <c r="J3" s="287"/>
    </row>
    <row r="4" spans="1:19" x14ac:dyDescent="0.2">
      <c r="A4" s="1443"/>
      <c r="B4" s="1444"/>
      <c r="C4" s="1444"/>
      <c r="D4" s="1444"/>
      <c r="E4" s="1444"/>
      <c r="F4" s="1444"/>
      <c r="G4" s="1444"/>
      <c r="H4" s="1444"/>
      <c r="I4" s="1445"/>
    </row>
    <row r="5" spans="1:19" x14ac:dyDescent="0.2">
      <c r="A5" s="288" t="s">
        <v>170</v>
      </c>
      <c r="I5" s="289"/>
      <c r="J5" s="58" t="s">
        <v>263</v>
      </c>
    </row>
    <row r="6" spans="1:19" x14ac:dyDescent="0.2">
      <c r="A6" s="290" t="s">
        <v>266</v>
      </c>
      <c r="I6" s="289"/>
      <c r="J6" s="291" t="s">
        <v>264</v>
      </c>
      <c r="K6" s="292"/>
      <c r="L6" s="292"/>
      <c r="M6" s="292"/>
      <c r="N6" s="292"/>
      <c r="O6" s="292"/>
      <c r="P6" s="292"/>
      <c r="Q6" s="292"/>
      <c r="R6" s="292"/>
      <c r="S6" s="292"/>
    </row>
    <row r="7" spans="1:19" x14ac:dyDescent="0.2">
      <c r="A7" s="290" t="s">
        <v>264</v>
      </c>
      <c r="E7" s="93"/>
      <c r="I7" s="289"/>
      <c r="J7" s="58" t="s">
        <v>265</v>
      </c>
    </row>
    <row r="8" spans="1:19" x14ac:dyDescent="0.2">
      <c r="A8" s="293" t="s">
        <v>265</v>
      </c>
      <c r="I8" s="289"/>
      <c r="J8" s="288"/>
    </row>
    <row r="9" spans="1:19" x14ac:dyDescent="0.2">
      <c r="A9" s="288" t="s">
        <v>171</v>
      </c>
      <c r="I9" s="289"/>
      <c r="J9" s="288"/>
    </row>
    <row r="10" spans="1:19" x14ac:dyDescent="0.2">
      <c r="A10" s="288" t="s">
        <v>172</v>
      </c>
      <c r="I10" s="289"/>
      <c r="J10" s="288"/>
    </row>
    <row r="11" spans="1:19" x14ac:dyDescent="0.2">
      <c r="A11" s="288"/>
      <c r="I11" s="289"/>
      <c r="J11" s="288"/>
    </row>
    <row r="12" spans="1:19" x14ac:dyDescent="0.2">
      <c r="A12" s="288" t="s">
        <v>173</v>
      </c>
      <c r="E12" s="93"/>
      <c r="I12" s="289"/>
    </row>
    <row r="13" spans="1:19" x14ac:dyDescent="0.2">
      <c r="A13" s="288" t="s">
        <v>174</v>
      </c>
      <c r="I13" s="289"/>
    </row>
    <row r="14" spans="1:19" x14ac:dyDescent="0.2">
      <c r="A14" s="288" t="s">
        <v>175</v>
      </c>
      <c r="I14" s="289"/>
    </row>
    <row r="15" spans="1:19" x14ac:dyDescent="0.2">
      <c r="A15" s="288"/>
      <c r="I15" s="289"/>
    </row>
    <row r="16" spans="1:19" x14ac:dyDescent="0.2">
      <c r="A16" s="288" t="s">
        <v>176</v>
      </c>
      <c r="E16" s="93"/>
      <c r="I16" s="289"/>
    </row>
    <row r="17" spans="1:10" x14ac:dyDescent="0.2">
      <c r="A17" s="288" t="s">
        <v>177</v>
      </c>
      <c r="I17" s="289"/>
    </row>
    <row r="18" spans="1:10" x14ac:dyDescent="0.2">
      <c r="A18" s="288" t="s">
        <v>178</v>
      </c>
      <c r="I18" s="289"/>
    </row>
    <row r="19" spans="1:10" x14ac:dyDescent="0.2">
      <c r="A19" s="288" t="s">
        <v>179</v>
      </c>
      <c r="I19" s="289"/>
    </row>
    <row r="20" spans="1:10" x14ac:dyDescent="0.2">
      <c r="A20" s="288"/>
      <c r="I20" s="289"/>
    </row>
    <row r="21" spans="1:10" x14ac:dyDescent="0.2">
      <c r="A21" s="288" t="s">
        <v>180</v>
      </c>
      <c r="E21" s="93"/>
      <c r="G21" s="163" t="s">
        <v>270</v>
      </c>
      <c r="I21" s="289"/>
      <c r="J21" s="164" t="s">
        <v>270</v>
      </c>
    </row>
    <row r="22" spans="1:10" x14ac:dyDescent="0.2">
      <c r="A22" s="288" t="s">
        <v>267</v>
      </c>
      <c r="I22" s="289"/>
      <c r="J22" s="294" t="s">
        <v>267</v>
      </c>
    </row>
    <row r="23" spans="1:10" x14ac:dyDescent="0.2">
      <c r="A23" s="290" t="s">
        <v>268</v>
      </c>
      <c r="I23" s="289"/>
      <c r="J23" s="294" t="s">
        <v>268</v>
      </c>
    </row>
    <row r="24" spans="1:10" x14ac:dyDescent="0.2">
      <c r="A24" s="288"/>
      <c r="I24" s="289"/>
    </row>
    <row r="25" spans="1:10" x14ac:dyDescent="0.2">
      <c r="A25" s="295" t="s">
        <v>181</v>
      </c>
      <c r="I25" s="289"/>
    </row>
    <row r="26" spans="1:10" x14ac:dyDescent="0.2">
      <c r="A26" s="288"/>
      <c r="I26" s="289"/>
    </row>
    <row r="27" spans="1:10" x14ac:dyDescent="0.2">
      <c r="A27" s="288" t="s">
        <v>182</v>
      </c>
      <c r="E27" s="93"/>
      <c r="I27" s="289"/>
    </row>
    <row r="28" spans="1:10" x14ac:dyDescent="0.2">
      <c r="A28" s="288" t="s">
        <v>183</v>
      </c>
      <c r="I28" s="289"/>
    </row>
    <row r="29" spans="1:10" x14ac:dyDescent="0.2">
      <c r="A29" s="288" t="s">
        <v>184</v>
      </c>
      <c r="I29" s="289"/>
    </row>
    <row r="30" spans="1:10" x14ac:dyDescent="0.2">
      <c r="A30" s="288" t="s">
        <v>185</v>
      </c>
      <c r="I30" s="289"/>
    </row>
    <row r="31" spans="1:10" x14ac:dyDescent="0.2">
      <c r="A31" s="288"/>
      <c r="I31" s="289"/>
    </row>
    <row r="32" spans="1:10" ht="18" x14ac:dyDescent="0.25">
      <c r="A32" s="295" t="s">
        <v>186</v>
      </c>
      <c r="D32" s="296"/>
      <c r="G32" s="297" t="s">
        <v>187</v>
      </c>
      <c r="H32" s="298"/>
      <c r="I32" s="299"/>
      <c r="J32" s="287"/>
    </row>
    <row r="33" spans="1:9" x14ac:dyDescent="0.2">
      <c r="A33" s="288"/>
      <c r="G33" s="288"/>
      <c r="I33" s="289"/>
    </row>
    <row r="34" spans="1:9" x14ac:dyDescent="0.2">
      <c r="A34" s="288" t="s">
        <v>188</v>
      </c>
      <c r="E34" s="93"/>
      <c r="G34" s="288" t="s">
        <v>190</v>
      </c>
      <c r="I34" s="289"/>
    </row>
    <row r="35" spans="1:9" x14ac:dyDescent="0.2">
      <c r="A35" s="288" t="s">
        <v>189</v>
      </c>
      <c r="G35" s="290" t="s">
        <v>198</v>
      </c>
      <c r="I35" s="289"/>
    </row>
    <row r="36" spans="1:9" x14ac:dyDescent="0.2">
      <c r="A36" s="288" t="s">
        <v>191</v>
      </c>
      <c r="G36" s="288" t="s">
        <v>192</v>
      </c>
      <c r="I36" s="289"/>
    </row>
    <row r="37" spans="1:9" x14ac:dyDescent="0.2">
      <c r="A37" s="288"/>
      <c r="G37" s="288" t="s">
        <v>193</v>
      </c>
      <c r="I37" s="289"/>
    </row>
    <row r="38" spans="1:9" x14ac:dyDescent="0.2">
      <c r="A38" s="288"/>
      <c r="G38" s="290" t="s">
        <v>199</v>
      </c>
      <c r="I38" s="289"/>
    </row>
    <row r="39" spans="1:9" x14ac:dyDescent="0.2">
      <c r="A39" s="288"/>
      <c r="G39" s="300" t="s">
        <v>200</v>
      </c>
      <c r="H39" s="301"/>
      <c r="I39" s="302"/>
    </row>
    <row r="40" spans="1:9" x14ac:dyDescent="0.2">
      <c r="A40" s="288"/>
      <c r="I40" s="289"/>
    </row>
    <row r="41" spans="1:9" x14ac:dyDescent="0.2">
      <c r="A41" s="288"/>
      <c r="G41" s="285"/>
      <c r="H41" s="285"/>
      <c r="I41" s="303"/>
    </row>
    <row r="42" spans="1:9" x14ac:dyDescent="0.2">
      <c r="A42" s="1446" t="s">
        <v>194</v>
      </c>
      <c r="B42" s="1447"/>
      <c r="C42" s="1447"/>
      <c r="E42" s="98"/>
      <c r="I42" s="289"/>
    </row>
    <row r="43" spans="1:9" x14ac:dyDescent="0.2">
      <c r="A43" s="288" t="s">
        <v>195</v>
      </c>
      <c r="I43" s="289"/>
    </row>
    <row r="44" spans="1:9" x14ac:dyDescent="0.2">
      <c r="A44" s="288" t="s">
        <v>196</v>
      </c>
      <c r="I44" s="289"/>
    </row>
    <row r="45" spans="1:9" x14ac:dyDescent="0.2">
      <c r="A45" s="288" t="s">
        <v>197</v>
      </c>
      <c r="I45" s="289"/>
    </row>
    <row r="46" spans="1:9" x14ac:dyDescent="0.2">
      <c r="A46" s="288"/>
      <c r="D46" s="94"/>
      <c r="E46" s="94"/>
      <c r="F46" s="94"/>
      <c r="G46" s="94"/>
      <c r="I46" s="289"/>
    </row>
    <row r="47" spans="1:9" ht="15" x14ac:dyDescent="0.25">
      <c r="A47" s="304"/>
      <c r="D47" s="94"/>
      <c r="E47" s="94"/>
      <c r="F47" s="94"/>
      <c r="G47" s="94"/>
      <c r="I47" s="289"/>
    </row>
    <row r="48" spans="1:9" ht="23.25" hidden="1" customHeight="1" x14ac:dyDescent="0.75">
      <c r="A48" s="288"/>
      <c r="D48" s="94"/>
      <c r="E48" s="94"/>
      <c r="F48" s="94"/>
      <c r="G48" s="94"/>
      <c r="I48" s="305"/>
    </row>
    <row r="49" spans="1:9" ht="15" customHeight="1" x14ac:dyDescent="0.2">
      <c r="A49" s="295"/>
      <c r="B49" s="285"/>
      <c r="C49" s="285"/>
      <c r="D49" s="95"/>
      <c r="E49" s="96"/>
      <c r="F49" s="94"/>
      <c r="G49" s="97"/>
      <c r="I49" s="289"/>
    </row>
    <row r="50" spans="1:9" ht="15" customHeight="1" x14ac:dyDescent="0.2">
      <c r="A50" s="288"/>
      <c r="D50" s="94"/>
      <c r="E50" s="94"/>
      <c r="F50" s="94"/>
      <c r="G50" s="94"/>
      <c r="I50" s="289"/>
    </row>
    <row r="51" spans="1:9" ht="15" customHeight="1" x14ac:dyDescent="0.2">
      <c r="A51" s="288"/>
      <c r="I51" s="289"/>
    </row>
    <row r="52" spans="1:9" x14ac:dyDescent="0.2">
      <c r="A52" s="306"/>
      <c r="B52" s="301"/>
      <c r="C52" s="301"/>
      <c r="D52" s="301"/>
      <c r="E52" s="301"/>
      <c r="F52" s="301"/>
      <c r="G52" s="301"/>
      <c r="H52" s="301"/>
      <c r="I52" s="302"/>
    </row>
  </sheetData>
  <sheetProtection algorithmName="SHA-512" hashValue="zDo/uM9y17sQ8qZ9TxNOyg46UVUORv31yT0/piSBdaCLNdg9bRxlxw8Zt7VBWLuozHr1U1aEi9cMuYtECH9E2w==" saltValue="IkM0p07PQx5QSzD3/gmZgw==" spinCount="100000" sheet="1" selectLockedCells="1"/>
  <customSheetViews>
    <customSheetView guid="{9119B1A0-FD79-4FE4-B78E-10E0AEB8080B}" fitToPage="1" hiddenRows="1" hiddenColumns="1" state="hidden">
      <pane ySplit="4" topLeftCell="A5" activePane="bottomLeft" state="frozen"/>
      <selection pane="bottomLeft" activeCell="K49" sqref="K49"/>
      <pageMargins left="0.70866141732283472" right="0.70866141732283472" top="0.78740157480314965" bottom="0.78740157480314965" header="0.31496062992125984" footer="0.31496062992125984"/>
      <pageSetup paperSize="9" orientation="portrait"/>
      <headerFooter>
        <oddHeader>&amp;C&amp;9&amp;A</oddHeader>
        <oddFooter>&amp;L&amp;8Version: 13.11.2019&amp;C&amp;8Verhandlungsunterlagen SGB XI (vereinfacht)</oddFooter>
      </headerFooter>
    </customSheetView>
  </customSheetViews>
  <mergeCells count="2">
    <mergeCell ref="A1:I4"/>
    <mergeCell ref="A42:C42"/>
  </mergeCells>
  <hyperlinks>
    <hyperlink ref="J21" r:id="rId1" xr:uid="{00000000-0004-0000-0A00-000000000000}"/>
    <hyperlink ref="G21" r:id="rId2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orientation="portrait"/>
  <headerFooter>
    <oddHeader>&amp;C&amp;9&amp;A</oddHeader>
    <oddFooter>&amp;L&amp;8Version: 13.11.2019&amp;C&amp;8Verhandlungsunterlagen SGB XI (vereinfacht)_x000D_&amp;1#&amp;"Calibri"&amp;10&amp;K000000 öffentlich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FF0000"/>
    <pageSetUpPr fitToPage="1"/>
  </sheetPr>
  <dimension ref="A1:U76"/>
  <sheetViews>
    <sheetView showGridLines="0" zoomScaleNormal="100" workbookViewId="0">
      <selection activeCell="L4" sqref="L4:M4"/>
    </sheetView>
  </sheetViews>
  <sheetFormatPr baseColWidth="10" defaultRowHeight="14.25" x14ac:dyDescent="0.2"/>
  <cols>
    <col min="1" max="1" width="4.625" style="3" customWidth="1"/>
    <col min="2" max="2" width="2.375" style="3" customWidth="1"/>
    <col min="3" max="3" width="14.25" style="3" customWidth="1"/>
    <col min="4" max="4" width="10.625" style="3" customWidth="1"/>
    <col min="5" max="7" width="3.125" style="3" customWidth="1"/>
    <col min="8" max="8" width="11" style="3"/>
    <col min="9" max="10" width="2.375" style="3" customWidth="1"/>
    <col min="11" max="11" width="12.625" style="3" customWidth="1"/>
    <col min="12" max="12" width="7.625" style="3" customWidth="1"/>
    <col min="13" max="13" width="10.75" style="3" customWidth="1"/>
    <col min="14" max="14" width="4.625" style="3" customWidth="1"/>
    <col min="15" max="15" width="46.25" style="317" hidden="1" customWidth="1"/>
    <col min="16" max="20" width="11" style="41" hidden="1" customWidth="1"/>
    <col min="21" max="27" width="11" customWidth="1"/>
  </cols>
  <sheetData>
    <row r="1" spans="1:20" ht="48" customHeight="1" x14ac:dyDescent="0.25">
      <c r="A1" s="1183" t="s">
        <v>675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5"/>
      <c r="O1" s="331" t="s">
        <v>260</v>
      </c>
      <c r="P1" s="317"/>
      <c r="Q1" s="316">
        <v>43636</v>
      </c>
      <c r="R1" s="332">
        <v>43713</v>
      </c>
      <c r="S1" s="333">
        <v>43782</v>
      </c>
      <c r="T1" s="317"/>
    </row>
    <row r="2" spans="1:20" ht="15" customHeight="1" x14ac:dyDescent="0.25">
      <c r="A2" s="1186" t="s">
        <v>0</v>
      </c>
      <c r="B2" s="1187"/>
      <c r="C2" s="1187"/>
      <c r="D2" s="1187"/>
      <c r="E2" s="1187"/>
      <c r="F2" s="1187"/>
      <c r="G2" s="1187"/>
      <c r="H2" s="1187"/>
      <c r="I2" s="1187"/>
      <c r="J2" s="1187"/>
      <c r="K2" s="1187"/>
      <c r="L2" s="1187"/>
      <c r="M2" s="1187"/>
      <c r="N2" s="1188"/>
      <c r="O2" s="334" t="s">
        <v>247</v>
      </c>
      <c r="P2" s="317"/>
      <c r="Q2" s="317"/>
      <c r="R2" s="317"/>
      <c r="S2" s="317"/>
      <c r="T2" s="317"/>
    </row>
    <row r="3" spans="1:20" ht="15" x14ac:dyDescent="0.25">
      <c r="A3" s="1186" t="str">
        <f>IF(D12&gt;0,CONCATENATE(D12,", ",D16),"")</f>
        <v/>
      </c>
      <c r="B3" s="1187"/>
      <c r="C3" s="1187"/>
      <c r="D3" s="1187"/>
      <c r="E3" s="1187"/>
      <c r="F3" s="1187"/>
      <c r="G3" s="1187"/>
      <c r="H3" s="1187"/>
      <c r="I3" s="1187"/>
      <c r="J3" s="1187"/>
      <c r="K3" s="1187"/>
      <c r="L3" s="1187"/>
      <c r="M3" s="1187"/>
      <c r="N3" s="1188"/>
      <c r="O3" s="320" t="s">
        <v>269</v>
      </c>
      <c r="P3" s="317"/>
      <c r="Q3" s="317"/>
      <c r="R3" s="317"/>
      <c r="S3" s="317"/>
      <c r="T3" s="317"/>
    </row>
    <row r="4" spans="1:20" x14ac:dyDescent="0.2">
      <c r="A4" s="174" t="str">
        <f>IF(L6&gt;0,CONCATENATE("IK"," ",L6),"")</f>
        <v/>
      </c>
      <c r="B4" s="165"/>
      <c r="C4" s="165"/>
      <c r="D4" s="165"/>
      <c r="E4" s="165"/>
      <c r="F4" s="165"/>
      <c r="G4" s="165"/>
      <c r="H4" s="165"/>
      <c r="I4" s="165"/>
      <c r="J4" s="165"/>
      <c r="K4" s="410" t="s">
        <v>369</v>
      </c>
      <c r="L4" s="1194"/>
      <c r="M4" s="1195"/>
      <c r="N4" s="166"/>
      <c r="O4" s="319" t="s">
        <v>248</v>
      </c>
      <c r="P4" s="317"/>
      <c r="Q4" s="317"/>
      <c r="R4" s="317"/>
      <c r="S4" s="317"/>
      <c r="T4" s="317"/>
    </row>
    <row r="5" spans="1:20" ht="12.75" customHeight="1" thickBot="1" x14ac:dyDescent="0.25">
      <c r="A5" s="1192">
        <v>45618</v>
      </c>
      <c r="B5" s="1193"/>
      <c r="C5" s="73"/>
      <c r="N5" s="4"/>
      <c r="P5" s="317"/>
      <c r="Q5" s="317"/>
      <c r="R5" s="317"/>
      <c r="S5" s="317"/>
      <c r="T5" s="317"/>
    </row>
    <row r="6" spans="1:20" ht="15" thickBot="1" x14ac:dyDescent="0.25">
      <c r="A6" s="2"/>
      <c r="B6" s="5" t="s">
        <v>1</v>
      </c>
      <c r="D6" s="1189"/>
      <c r="E6" s="1190"/>
      <c r="F6" s="1190"/>
      <c r="G6" s="1191"/>
      <c r="I6" s="5"/>
      <c r="J6" s="5"/>
      <c r="K6" s="6" t="s">
        <v>479</v>
      </c>
      <c r="L6" s="1181"/>
      <c r="M6" s="1182"/>
      <c r="N6" s="4"/>
      <c r="O6" s="318" t="s">
        <v>255</v>
      </c>
      <c r="P6" s="317"/>
      <c r="Q6" s="317"/>
      <c r="R6" s="317"/>
      <c r="S6" s="317"/>
      <c r="T6" s="317"/>
    </row>
    <row r="7" spans="1:20" ht="12.75" customHeight="1" x14ac:dyDescent="0.2">
      <c r="A7" s="2"/>
      <c r="B7" s="7"/>
      <c r="C7" s="8"/>
      <c r="D7" s="631" t="str">
        <f>IF(D6&gt;0,IF(D6="teilstationäre Pflege","tst",IF(D6="Kurzzeitpflege","kzp","vst")),"")</f>
        <v/>
      </c>
      <c r="E7" s="632" t="b">
        <f>IF(D6&gt;0,IF(D6="Wohnpflegeheim","WPH",""))</f>
        <v>0</v>
      </c>
      <c r="F7" s="631" t="str">
        <f>IF(D6="4. Generation","4.","")</f>
        <v/>
      </c>
      <c r="G7" s="633" t="str">
        <f>IF(OR(D6="teilstationäre Pflege",D6="4. Generation",D6="Kurzzeitpflege"),1,"")</f>
        <v/>
      </c>
      <c r="K7" s="6" t="s">
        <v>478</v>
      </c>
      <c r="L7" s="1181"/>
      <c r="M7" s="1182"/>
      <c r="N7" s="4"/>
      <c r="O7" s="335" t="s">
        <v>249</v>
      </c>
      <c r="P7" s="317"/>
      <c r="Q7" s="317"/>
      <c r="R7" s="317"/>
      <c r="S7" s="317"/>
      <c r="T7" s="317"/>
    </row>
    <row r="8" spans="1:20" ht="12.75" customHeight="1" x14ac:dyDescent="0.2">
      <c r="A8" s="2"/>
      <c r="B8" s="7"/>
      <c r="C8" s="8"/>
      <c r="D8" s="95" t="s">
        <v>564</v>
      </c>
      <c r="E8" s="998"/>
      <c r="F8" s="998"/>
      <c r="G8" s="999"/>
      <c r="H8" s="1180"/>
      <c r="I8" s="1180"/>
      <c r="J8" s="1180"/>
      <c r="K8" s="1180"/>
      <c r="L8" s="1051"/>
      <c r="M8" s="1051"/>
      <c r="N8" s="4"/>
      <c r="O8" s="335"/>
      <c r="P8" s="317"/>
      <c r="Q8" s="317"/>
      <c r="R8" s="317"/>
      <c r="S8" s="317"/>
      <c r="T8" s="317"/>
    </row>
    <row r="9" spans="1:20" ht="12.75" customHeight="1" x14ac:dyDescent="0.2">
      <c r="A9" s="2"/>
      <c r="B9" s="7"/>
      <c r="C9" s="8"/>
      <c r="D9" s="10"/>
      <c r="J9" s="1000" t="str">
        <f>IF(AND(D7="kzp",H8=""),"Bitte Form der Kurzzeitpflege angeben.","")</f>
        <v/>
      </c>
      <c r="N9" s="4"/>
      <c r="P9" s="317"/>
      <c r="Q9" s="317"/>
      <c r="R9" s="317"/>
      <c r="S9" s="317"/>
      <c r="T9" s="317"/>
    </row>
    <row r="10" spans="1:20" x14ac:dyDescent="0.2">
      <c r="A10" s="2"/>
      <c r="B10" s="39" t="s">
        <v>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"/>
      <c r="O10" s="313" t="s">
        <v>250</v>
      </c>
      <c r="P10" s="317"/>
      <c r="Q10" s="317"/>
      <c r="R10" s="317"/>
      <c r="S10" s="317"/>
      <c r="T10" s="317"/>
    </row>
    <row r="11" spans="1:20" ht="12.75" customHeight="1" x14ac:dyDescent="0.2">
      <c r="A11" s="2"/>
      <c r="D11" s="1000" t="str">
        <f>IF(AND(D6=0,D12&lt;&gt;0),"bitte wählen Sie noch die Art der Einrichtung aus","")</f>
        <v/>
      </c>
      <c r="N11" s="4"/>
      <c r="O11" s="315"/>
      <c r="P11" s="317"/>
      <c r="Q11" s="317"/>
      <c r="R11" s="317"/>
      <c r="S11" s="317"/>
      <c r="T11" s="317"/>
    </row>
    <row r="12" spans="1:20" x14ac:dyDescent="0.2">
      <c r="A12" s="2"/>
      <c r="B12" s="11" t="s">
        <v>136</v>
      </c>
      <c r="D12" s="1196"/>
      <c r="E12" s="1197"/>
      <c r="F12" s="1197"/>
      <c r="G12" s="1197"/>
      <c r="H12" s="1197"/>
      <c r="I12" s="1197"/>
      <c r="J12" s="1197"/>
      <c r="K12" s="1197"/>
      <c r="L12" s="1197"/>
      <c r="M12" s="1197"/>
      <c r="N12" s="12"/>
      <c r="O12" s="336" t="s">
        <v>256</v>
      </c>
      <c r="P12" s="317"/>
      <c r="Q12" s="317"/>
      <c r="R12" s="317"/>
      <c r="S12" s="317"/>
      <c r="T12" s="317"/>
    </row>
    <row r="13" spans="1:20" x14ac:dyDescent="0.2">
      <c r="A13" s="2"/>
      <c r="D13" s="13" t="s">
        <v>4</v>
      </c>
      <c r="E13" s="13"/>
      <c r="J13" s="13"/>
      <c r="K13" s="13"/>
      <c r="L13" s="13"/>
      <c r="M13" s="13"/>
      <c r="N13" s="14"/>
      <c r="P13" s="317"/>
      <c r="Q13" s="317"/>
      <c r="R13" s="317"/>
      <c r="S13" s="317"/>
      <c r="T13" s="317"/>
    </row>
    <row r="14" spans="1:20" x14ac:dyDescent="0.2">
      <c r="A14" s="2"/>
      <c r="D14" s="1196"/>
      <c r="E14" s="1197"/>
      <c r="F14" s="1197"/>
      <c r="G14" s="1197"/>
      <c r="H14" s="1197"/>
      <c r="I14" s="1197"/>
      <c r="J14" s="1197"/>
      <c r="K14" s="1197"/>
      <c r="L14" s="1197"/>
      <c r="M14" s="1197"/>
      <c r="N14" s="4"/>
      <c r="P14" s="317"/>
      <c r="Q14" s="317"/>
      <c r="R14" s="317"/>
      <c r="S14" s="317"/>
      <c r="T14" s="317"/>
    </row>
    <row r="15" spans="1:20" x14ac:dyDescent="0.2">
      <c r="A15" s="2"/>
      <c r="D15" s="13" t="s">
        <v>5</v>
      </c>
      <c r="E15" s="13"/>
      <c r="N15" s="4"/>
      <c r="O15" s="337" t="s">
        <v>258</v>
      </c>
      <c r="P15" s="317"/>
      <c r="Q15" s="317"/>
      <c r="R15" s="317"/>
      <c r="S15" s="317"/>
      <c r="T15" s="317"/>
    </row>
    <row r="16" spans="1:20" x14ac:dyDescent="0.2">
      <c r="A16" s="2"/>
      <c r="D16" s="1208"/>
      <c r="E16" s="1206"/>
      <c r="F16" s="1206"/>
      <c r="G16" s="1206"/>
      <c r="H16" s="1206"/>
      <c r="I16" s="1206"/>
      <c r="J16" s="1206"/>
      <c r="K16" s="1206"/>
      <c r="L16" s="1206"/>
      <c r="M16" s="1206"/>
      <c r="N16" s="4"/>
      <c r="O16" s="338" t="s">
        <v>273</v>
      </c>
      <c r="P16" s="317"/>
      <c r="Q16" s="317"/>
      <c r="R16" s="317"/>
      <c r="S16" s="317"/>
      <c r="T16" s="317"/>
    </row>
    <row r="17" spans="1:20" x14ac:dyDescent="0.2">
      <c r="A17" s="2"/>
      <c r="D17" s="13" t="s">
        <v>6</v>
      </c>
      <c r="E17" s="13"/>
      <c r="N17" s="4"/>
      <c r="O17" s="317" t="s">
        <v>275</v>
      </c>
      <c r="P17" s="317"/>
      <c r="Q17" s="317"/>
      <c r="R17" s="317"/>
      <c r="S17" s="317"/>
      <c r="T17" s="317"/>
    </row>
    <row r="18" spans="1:20" x14ac:dyDescent="0.2">
      <c r="A18" s="2"/>
      <c r="D18" s="1207"/>
      <c r="E18" s="1204"/>
      <c r="F18" s="1204"/>
      <c r="G18" s="1204"/>
      <c r="H18" s="1197"/>
      <c r="J18" s="1208"/>
      <c r="K18" s="1206"/>
      <c r="L18" s="1206"/>
      <c r="M18" s="1206"/>
      <c r="N18" s="4"/>
      <c r="O18" s="339" t="s">
        <v>337</v>
      </c>
      <c r="P18" s="317"/>
      <c r="Q18" s="317"/>
      <c r="R18" s="317"/>
      <c r="S18" s="317"/>
      <c r="T18" s="317"/>
    </row>
    <row r="19" spans="1:20" x14ac:dyDescent="0.2">
      <c r="A19" s="2"/>
      <c r="D19" s="13" t="s">
        <v>7</v>
      </c>
      <c r="E19" s="13"/>
      <c r="J19" s="13" t="s">
        <v>8</v>
      </c>
      <c r="K19" s="13"/>
      <c r="L19" s="13"/>
      <c r="N19" s="4"/>
      <c r="P19" s="317"/>
      <c r="Q19" s="317"/>
      <c r="R19" s="317"/>
      <c r="S19" s="317"/>
      <c r="T19" s="317"/>
    </row>
    <row r="20" spans="1:20" x14ac:dyDescent="0.2">
      <c r="A20" s="2"/>
      <c r="D20" s="1203"/>
      <c r="E20" s="1204"/>
      <c r="F20" s="1204"/>
      <c r="G20" s="1204"/>
      <c r="H20" s="1197"/>
      <c r="J20" s="1205"/>
      <c r="K20" s="1206"/>
      <c r="L20" s="1206"/>
      <c r="M20" s="1206"/>
      <c r="N20" s="4"/>
      <c r="P20" s="317"/>
      <c r="Q20" s="317"/>
      <c r="R20" s="340"/>
      <c r="S20" s="317"/>
      <c r="T20" s="317"/>
    </row>
    <row r="21" spans="1:20" x14ac:dyDescent="0.2">
      <c r="A21" s="2"/>
      <c r="D21" s="13" t="s">
        <v>9</v>
      </c>
      <c r="E21" s="13"/>
      <c r="J21" s="15" t="s">
        <v>138</v>
      </c>
      <c r="N21" s="4"/>
      <c r="P21" s="317"/>
      <c r="Q21" s="317"/>
      <c r="R21" s="317"/>
      <c r="S21" s="317"/>
      <c r="T21" s="317"/>
    </row>
    <row r="22" spans="1:20" ht="14.25" customHeight="1" x14ac:dyDescent="0.2">
      <c r="A22" s="2"/>
      <c r="D22" s="1207"/>
      <c r="E22" s="1204"/>
      <c r="F22" s="1204"/>
      <c r="G22" s="1204"/>
      <c r="H22" s="1197"/>
      <c r="J22" s="1208"/>
      <c r="K22" s="1206"/>
      <c r="L22" s="1206"/>
      <c r="M22" s="1206"/>
      <c r="N22" s="4"/>
      <c r="P22" s="317"/>
      <c r="Q22" s="317"/>
      <c r="R22" s="317"/>
      <c r="S22" s="317"/>
      <c r="T22" s="317"/>
    </row>
    <row r="23" spans="1:20" x14ac:dyDescent="0.2">
      <c r="A23" s="2"/>
      <c r="D23" s="13" t="s">
        <v>137</v>
      </c>
      <c r="E23" s="13"/>
      <c r="J23" s="13" t="s">
        <v>10</v>
      </c>
      <c r="K23" s="13"/>
      <c r="L23" s="13"/>
      <c r="N23" s="4"/>
      <c r="P23" s="317"/>
      <c r="Q23" s="317"/>
      <c r="R23" s="317"/>
      <c r="S23" s="317"/>
      <c r="T23" s="317"/>
    </row>
    <row r="24" spans="1:20" ht="3.95" customHeight="1" x14ac:dyDescent="0.2">
      <c r="A24" s="2"/>
      <c r="D24" s="13"/>
      <c r="E24" s="13"/>
      <c r="J24" s="15"/>
      <c r="N24" s="4"/>
      <c r="P24" s="317"/>
      <c r="Q24" s="317"/>
      <c r="R24" s="317"/>
      <c r="S24" s="317"/>
      <c r="T24" s="317"/>
    </row>
    <row r="25" spans="1:20" ht="3.95" customHeight="1" x14ac:dyDescent="0.2">
      <c r="A25" s="2"/>
      <c r="D25" s="13"/>
      <c r="E25" s="13"/>
      <c r="N25" s="4"/>
      <c r="P25" s="317"/>
      <c r="Q25" s="317"/>
      <c r="R25" s="317"/>
      <c r="S25" s="317"/>
      <c r="T25" s="317"/>
    </row>
    <row r="26" spans="1:20" x14ac:dyDescent="0.2">
      <c r="A26" s="2"/>
      <c r="B26" s="11" t="s">
        <v>11</v>
      </c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4"/>
      <c r="P26" s="317"/>
      <c r="Q26" s="317"/>
      <c r="R26" s="317"/>
      <c r="S26" s="317"/>
      <c r="T26" s="317"/>
    </row>
    <row r="27" spans="1:20" x14ac:dyDescent="0.2">
      <c r="A27" s="2"/>
      <c r="D27" s="13" t="s">
        <v>12</v>
      </c>
      <c r="E27" s="13"/>
      <c r="N27" s="4"/>
      <c r="P27" s="317"/>
      <c r="Q27" s="317"/>
      <c r="R27" s="317"/>
      <c r="S27" s="317"/>
      <c r="T27" s="317"/>
    </row>
    <row r="28" spans="1:20" x14ac:dyDescent="0.2">
      <c r="A28" s="2"/>
      <c r="D28" s="1196"/>
      <c r="E28" s="1197"/>
      <c r="F28" s="1197"/>
      <c r="G28" s="1197"/>
      <c r="H28" s="1197"/>
      <c r="I28" s="1197"/>
      <c r="J28" s="1197"/>
      <c r="K28" s="1197"/>
      <c r="L28" s="1197"/>
      <c r="M28" s="1197"/>
      <c r="N28" s="4"/>
      <c r="P28" s="317"/>
      <c r="Q28" s="317"/>
      <c r="R28" s="317"/>
      <c r="S28" s="317"/>
      <c r="T28" s="317"/>
    </row>
    <row r="29" spans="1:20" ht="14.25" customHeight="1" x14ac:dyDescent="0.2">
      <c r="A29" s="2"/>
      <c r="D29" s="13" t="s">
        <v>5</v>
      </c>
      <c r="E29" s="13"/>
      <c r="N29" s="4"/>
      <c r="P29" s="317"/>
      <c r="Q29" s="317"/>
      <c r="R29" s="317"/>
      <c r="S29" s="317"/>
      <c r="T29" s="317"/>
    </row>
    <row r="30" spans="1:20" x14ac:dyDescent="0.2">
      <c r="A30" s="2"/>
      <c r="D30" s="1208"/>
      <c r="E30" s="1206"/>
      <c r="F30" s="1206"/>
      <c r="G30" s="1206"/>
      <c r="H30" s="1206"/>
      <c r="I30" s="1206"/>
      <c r="J30" s="1206"/>
      <c r="K30" s="1206"/>
      <c r="L30" s="1206"/>
      <c r="M30" s="1206"/>
      <c r="N30" s="4"/>
      <c r="P30" s="317"/>
      <c r="Q30" s="317"/>
      <c r="R30" s="317"/>
      <c r="S30" s="317"/>
      <c r="T30" s="317"/>
    </row>
    <row r="31" spans="1:20" x14ac:dyDescent="0.2">
      <c r="A31" s="2"/>
      <c r="D31" s="13" t="s">
        <v>6</v>
      </c>
      <c r="E31" s="13"/>
      <c r="N31" s="4"/>
      <c r="P31" s="317"/>
      <c r="Q31" s="317"/>
      <c r="R31" s="317"/>
      <c r="S31" s="317"/>
      <c r="T31" s="317"/>
    </row>
    <row r="32" spans="1:20" x14ac:dyDescent="0.2">
      <c r="A32" s="2"/>
      <c r="D32" s="1207"/>
      <c r="E32" s="1204"/>
      <c r="F32" s="1204"/>
      <c r="G32" s="1204"/>
      <c r="H32" s="1197"/>
      <c r="J32" s="1208"/>
      <c r="K32" s="1206"/>
      <c r="L32" s="1206"/>
      <c r="M32" s="1206"/>
      <c r="N32" s="4"/>
      <c r="P32" s="317"/>
      <c r="Q32" s="317"/>
      <c r="R32" s="317"/>
      <c r="S32" s="317"/>
      <c r="T32" s="317"/>
    </row>
    <row r="33" spans="1:20" x14ac:dyDescent="0.2">
      <c r="A33" s="2"/>
      <c r="D33" s="13" t="s">
        <v>7</v>
      </c>
      <c r="E33" s="13"/>
      <c r="J33" s="13" t="s">
        <v>8</v>
      </c>
      <c r="K33" s="13"/>
      <c r="L33" s="13"/>
      <c r="M33" s="13"/>
      <c r="N33" s="14"/>
      <c r="P33" s="317"/>
      <c r="Q33" s="317"/>
      <c r="R33" s="317"/>
      <c r="S33" s="317"/>
      <c r="T33" s="317"/>
    </row>
    <row r="34" spans="1:20" x14ac:dyDescent="0.2">
      <c r="A34" s="2"/>
      <c r="D34" s="1203"/>
      <c r="E34" s="1204"/>
      <c r="F34" s="1204"/>
      <c r="G34" s="1204"/>
      <c r="H34" s="1197"/>
      <c r="J34" s="1205"/>
      <c r="K34" s="1206"/>
      <c r="L34" s="1206"/>
      <c r="M34" s="1206"/>
      <c r="N34" s="4"/>
    </row>
    <row r="35" spans="1:20" x14ac:dyDescent="0.2">
      <c r="A35" s="2"/>
      <c r="D35" s="13" t="s">
        <v>9</v>
      </c>
      <c r="E35" s="13"/>
      <c r="J35" s="15" t="s">
        <v>138</v>
      </c>
      <c r="N35" s="4"/>
    </row>
    <row r="36" spans="1:20" x14ac:dyDescent="0.2">
      <c r="A36" s="2"/>
      <c r="D36" s="1196"/>
      <c r="E36" s="1197"/>
      <c r="F36" s="1197"/>
      <c r="G36" s="1197"/>
      <c r="H36" s="1197"/>
      <c r="I36" s="1197"/>
      <c r="J36" s="1197"/>
      <c r="K36" s="1197"/>
      <c r="L36" s="1197"/>
      <c r="M36" s="1197"/>
      <c r="N36" s="4"/>
      <c r="O36" s="337" t="s">
        <v>259</v>
      </c>
    </row>
    <row r="37" spans="1:20" x14ac:dyDescent="0.2">
      <c r="A37" s="2"/>
      <c r="D37" s="13" t="s">
        <v>257</v>
      </c>
      <c r="E37" s="13"/>
      <c r="J37" s="15"/>
      <c r="N37" s="4"/>
    </row>
    <row r="38" spans="1:20" ht="5.25" customHeight="1" x14ac:dyDescent="0.2">
      <c r="A38" s="2"/>
      <c r="D38" s="13"/>
      <c r="E38" s="13"/>
      <c r="N38" s="4"/>
    </row>
    <row r="39" spans="1:20" x14ac:dyDescent="0.2">
      <c r="A39" s="2"/>
      <c r="B39" s="39" t="s">
        <v>13</v>
      </c>
      <c r="C39" s="38"/>
      <c r="D39" s="68"/>
      <c r="E39" s="68"/>
      <c r="F39" s="38"/>
      <c r="G39" s="38"/>
      <c r="H39" s="38"/>
      <c r="I39" s="38"/>
      <c r="J39" s="38"/>
      <c r="K39" s="38"/>
      <c r="L39" s="38"/>
      <c r="M39" s="38"/>
      <c r="N39" s="4"/>
    </row>
    <row r="40" spans="1:20" ht="6" customHeight="1" x14ac:dyDescent="0.2">
      <c r="A40" s="2"/>
      <c r="D40" s="13"/>
      <c r="E40" s="13"/>
      <c r="N40" s="4"/>
    </row>
    <row r="41" spans="1:20" x14ac:dyDescent="0.2">
      <c r="A41" s="2"/>
      <c r="C41" s="634"/>
      <c r="E41" s="11"/>
      <c r="G41" s="17" t="s">
        <v>14</v>
      </c>
      <c r="H41" s="1198"/>
      <c r="I41" s="1197"/>
      <c r="J41" s="1197"/>
      <c r="K41" s="1197"/>
      <c r="L41" s="1197"/>
      <c r="M41" s="1197"/>
      <c r="N41" s="4"/>
    </row>
    <row r="42" spans="1:20" ht="6" customHeight="1" x14ac:dyDescent="0.2">
      <c r="A42" s="2"/>
      <c r="D42" s="13"/>
      <c r="E42" s="13"/>
      <c r="N42" s="4"/>
    </row>
    <row r="43" spans="1:20" s="3" customFormat="1" ht="12.75" customHeight="1" x14ac:dyDescent="0.2">
      <c r="A43" s="2"/>
      <c r="B43" s="11" t="s">
        <v>15</v>
      </c>
      <c r="D43" s="13"/>
      <c r="E43" s="13"/>
      <c r="I43" s="341"/>
      <c r="N43" s="4"/>
      <c r="O43" s="314" t="s">
        <v>355</v>
      </c>
      <c r="P43" s="41"/>
      <c r="Q43" s="41"/>
      <c r="R43" s="41"/>
      <c r="S43" s="41"/>
      <c r="T43" s="41"/>
    </row>
    <row r="44" spans="1:20" ht="12.75" customHeight="1" thickBot="1" x14ac:dyDescent="0.25">
      <c r="A44" s="2"/>
      <c r="D44" s="13"/>
      <c r="E44" s="13"/>
      <c r="N44" s="4"/>
      <c r="O44" s="314" t="s">
        <v>356</v>
      </c>
    </row>
    <row r="45" spans="1:20" ht="15" thickBot="1" x14ac:dyDescent="0.25">
      <c r="A45" s="2"/>
      <c r="B45" s="16" t="s">
        <v>16</v>
      </c>
      <c r="L45" s="635"/>
      <c r="N45" s="4"/>
    </row>
    <row r="46" spans="1:20" ht="12.75" customHeight="1" thickBot="1" x14ac:dyDescent="0.25">
      <c r="A46" s="2"/>
      <c r="B46" s="16" t="s">
        <v>620</v>
      </c>
      <c r="L46" s="635"/>
      <c r="N46" s="4"/>
      <c r="O46" s="318" t="s">
        <v>252</v>
      </c>
      <c r="P46" s="313"/>
      <c r="Q46" s="323" t="s">
        <v>251</v>
      </c>
    </row>
    <row r="47" spans="1:20" ht="12.75" customHeight="1" x14ac:dyDescent="0.2">
      <c r="A47" s="2"/>
      <c r="B47" s="16"/>
      <c r="H47" s="1001" t="str">
        <f>IF(AND(L46&gt;0,D7&lt;&gt;"vst"),"Erfassung nur bei vst. Einrichtungen möglich.","")</f>
        <v/>
      </c>
      <c r="L47" s="223"/>
      <c r="N47" s="4"/>
      <c r="O47" s="318"/>
      <c r="P47" s="313"/>
      <c r="Q47" s="323"/>
    </row>
    <row r="48" spans="1:20" ht="12.75" customHeight="1" x14ac:dyDescent="0.2">
      <c r="A48" s="342"/>
      <c r="B48" s="343" t="s">
        <v>17</v>
      </c>
      <c r="C48" s="18"/>
      <c r="D48" s="18"/>
      <c r="E48" s="344"/>
      <c r="F48" s="345"/>
      <c r="G48" s="345"/>
      <c r="H48" s="636"/>
      <c r="L48" s="17" t="s">
        <v>18</v>
      </c>
      <c r="M48" s="637"/>
      <c r="N48" s="19"/>
      <c r="O48" s="318"/>
      <c r="P48" s="313"/>
      <c r="Q48" s="324" t="s">
        <v>253</v>
      </c>
      <c r="R48" s="325"/>
    </row>
    <row r="49" spans="1:21" ht="12.75" customHeight="1" thickBot="1" x14ac:dyDescent="0.25">
      <c r="A49" s="2"/>
      <c r="B49" s="16"/>
      <c r="N49" s="4"/>
      <c r="O49" s="318" t="s">
        <v>254</v>
      </c>
    </row>
    <row r="50" spans="1:21" s="347" customFormat="1" ht="13.5" thickBot="1" x14ac:dyDescent="0.25">
      <c r="A50" s="346"/>
      <c r="B50" s="343" t="s">
        <v>442</v>
      </c>
      <c r="C50" s="607"/>
      <c r="D50" s="607"/>
      <c r="E50" s="348"/>
      <c r="F50" s="1199" t="s">
        <v>19</v>
      </c>
      <c r="G50" s="1199"/>
      <c r="H50" s="636"/>
      <c r="I50" s="349"/>
      <c r="J50" s="350" t="s">
        <v>20</v>
      </c>
      <c r="K50" s="431">
        <f>K52</f>
        <v>0</v>
      </c>
      <c r="N50" s="351"/>
      <c r="O50" s="352"/>
      <c r="P50" s="40"/>
      <c r="Q50" s="40"/>
      <c r="R50" s="40"/>
      <c r="S50" s="40"/>
      <c r="T50" s="40"/>
      <c r="U50" s="405"/>
    </row>
    <row r="51" spans="1:21" s="347" customFormat="1" ht="12.75" x14ac:dyDescent="0.2">
      <c r="A51" s="346"/>
      <c r="B51" s="343"/>
      <c r="E51" s="348"/>
      <c r="F51" s="406"/>
      <c r="G51" s="406"/>
      <c r="H51" s="639"/>
      <c r="I51" s="407"/>
      <c r="J51" s="408"/>
      <c r="K51" s="640"/>
      <c r="N51" s="351"/>
      <c r="O51" s="352"/>
      <c r="P51" s="40"/>
      <c r="Q51" s="40"/>
      <c r="R51" s="40"/>
      <c r="S51" s="40"/>
      <c r="T51" s="40"/>
      <c r="U51" s="405"/>
    </row>
    <row r="52" spans="1:21" s="347" customFormat="1" ht="12.75" x14ac:dyDescent="0.2">
      <c r="A52" s="346"/>
      <c r="B52" s="343" t="s">
        <v>441</v>
      </c>
      <c r="E52" s="348"/>
      <c r="F52" s="1199" t="s">
        <v>19</v>
      </c>
      <c r="G52" s="1199"/>
      <c r="H52" s="636"/>
      <c r="I52" s="349"/>
      <c r="J52" s="350" t="s">
        <v>20</v>
      </c>
      <c r="K52" s="636"/>
      <c r="N52" s="351"/>
      <c r="O52" s="352"/>
      <c r="P52" s="40"/>
      <c r="Q52" s="40"/>
      <c r="R52" s="40"/>
      <c r="S52" s="40"/>
      <c r="T52" s="40"/>
      <c r="U52" s="405"/>
    </row>
    <row r="53" spans="1:21" ht="12.75" customHeight="1" x14ac:dyDescent="0.2">
      <c r="A53" s="2"/>
      <c r="B53" s="16"/>
      <c r="N53" s="4"/>
    </row>
    <row r="54" spans="1:21" ht="12.75" customHeight="1" x14ac:dyDescent="0.2">
      <c r="A54" s="20"/>
      <c r="B54" s="353" t="s">
        <v>163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19"/>
    </row>
    <row r="55" spans="1:21" ht="6.75" customHeight="1" x14ac:dyDescent="0.2">
      <c r="A55" s="20"/>
      <c r="B55" s="343"/>
      <c r="C55"/>
      <c r="D55"/>
      <c r="E55"/>
      <c r="F55"/>
      <c r="G55"/>
      <c r="H55"/>
      <c r="I55"/>
      <c r="J55"/>
      <c r="K55"/>
      <c r="L55"/>
      <c r="M55"/>
      <c r="N55" s="19"/>
    </row>
    <row r="56" spans="1:21" ht="15" customHeight="1" x14ac:dyDescent="0.2">
      <c r="A56" s="20"/>
      <c r="B56"/>
      <c r="C56" s="176" t="s">
        <v>161</v>
      </c>
      <c r="D56" s="21"/>
      <c r="E56" s="355"/>
      <c r="F56" s="355"/>
      <c r="G56" s="74"/>
      <c r="H56" s="22"/>
      <c r="I56" s="356"/>
      <c r="J56" s="357"/>
      <c r="K56" s="168"/>
      <c r="L56" s="21"/>
      <c r="M56" s="168"/>
      <c r="N56" s="4"/>
      <c r="O56" s="358"/>
    </row>
    <row r="57" spans="1:21" s="347" customFormat="1" ht="14.25" customHeight="1" x14ac:dyDescent="0.2">
      <c r="A57" s="346"/>
      <c r="C57" s="359" t="s">
        <v>21</v>
      </c>
      <c r="D57" s="360"/>
      <c r="E57" s="360"/>
      <c r="F57" s="360"/>
      <c r="G57" s="360"/>
      <c r="H57" s="72" t="s">
        <v>164</v>
      </c>
      <c r="I57" s="360"/>
      <c r="J57" s="360"/>
      <c r="K57" s="641"/>
      <c r="M57" s="351"/>
      <c r="N57" s="351"/>
      <c r="O57" s="352"/>
      <c r="P57" s="40"/>
      <c r="Q57" s="40"/>
      <c r="R57" s="40"/>
      <c r="S57" s="40"/>
      <c r="T57" s="40"/>
    </row>
    <row r="58" spans="1:21" s="347" customFormat="1" ht="14.25" customHeight="1" x14ac:dyDescent="0.2">
      <c r="A58" s="346"/>
      <c r="C58" s="359" t="s">
        <v>22</v>
      </c>
      <c r="D58" s="360"/>
      <c r="E58" s="360"/>
      <c r="F58" s="360"/>
      <c r="G58" s="360"/>
      <c r="H58" s="72" t="s">
        <v>164</v>
      </c>
      <c r="I58" s="360"/>
      <c r="J58" s="360"/>
      <c r="K58" s="642"/>
      <c r="L58" s="361"/>
      <c r="M58" s="362"/>
      <c r="N58" s="351"/>
      <c r="O58" s="352"/>
      <c r="P58" s="40"/>
      <c r="Q58" s="40"/>
      <c r="R58" s="40"/>
      <c r="S58" s="40"/>
      <c r="T58" s="40"/>
    </row>
    <row r="59" spans="1:21" s="347" customFormat="1" ht="14.25" customHeight="1" x14ac:dyDescent="0.2">
      <c r="A59" s="346"/>
      <c r="C59" s="359" t="s">
        <v>23</v>
      </c>
      <c r="D59" s="360"/>
      <c r="E59" s="360"/>
      <c r="F59" s="360"/>
      <c r="G59" s="360"/>
      <c r="H59" s="72" t="s">
        <v>164</v>
      </c>
      <c r="I59" s="360"/>
      <c r="J59" s="360"/>
      <c r="K59" s="642"/>
      <c r="L59" s="361"/>
      <c r="M59" s="362"/>
      <c r="N59" s="351"/>
      <c r="O59" s="352"/>
      <c r="P59" s="40"/>
      <c r="Q59" s="40"/>
      <c r="R59" s="40"/>
      <c r="S59" s="40"/>
      <c r="T59" s="40"/>
    </row>
    <row r="60" spans="1:21" s="347" customFormat="1" ht="14.25" customHeight="1" x14ac:dyDescent="0.2">
      <c r="A60" s="346"/>
      <c r="C60" s="359" t="s">
        <v>24</v>
      </c>
      <c r="D60" s="360"/>
      <c r="E60" s="360"/>
      <c r="F60" s="360"/>
      <c r="G60" s="360"/>
      <c r="H60" s="72" t="s">
        <v>164</v>
      </c>
      <c r="I60" s="360"/>
      <c r="J60" s="360"/>
      <c r="K60" s="641"/>
      <c r="L60" s="361"/>
      <c r="M60" s="362"/>
      <c r="N60" s="351"/>
      <c r="O60" s="352"/>
      <c r="P60" s="40"/>
      <c r="Q60" s="40"/>
      <c r="R60" s="40"/>
      <c r="S60" s="40"/>
      <c r="T60" s="40"/>
    </row>
    <row r="61" spans="1:21" s="347" customFormat="1" ht="14.25" customHeight="1" x14ac:dyDescent="0.2">
      <c r="A61" s="346"/>
      <c r="C61" s="359" t="s">
        <v>25</v>
      </c>
      <c r="D61" s="360"/>
      <c r="E61" s="360"/>
      <c r="F61" s="360"/>
      <c r="G61" s="360"/>
      <c r="H61" s="72" t="s">
        <v>164</v>
      </c>
      <c r="I61" s="360"/>
      <c r="J61" s="360"/>
      <c r="K61" s="641"/>
      <c r="L61" s="361"/>
      <c r="M61" s="362"/>
      <c r="N61" s="351"/>
      <c r="O61" s="352"/>
      <c r="P61" s="40"/>
      <c r="Q61" s="40"/>
      <c r="R61" s="40"/>
      <c r="S61" s="40"/>
      <c r="T61" s="40"/>
    </row>
    <row r="62" spans="1:21" s="347" customFormat="1" ht="14.25" customHeight="1" x14ac:dyDescent="0.2">
      <c r="A62" s="346"/>
      <c r="C62" s="359" t="s">
        <v>26</v>
      </c>
      <c r="D62" s="360"/>
      <c r="E62" s="360"/>
      <c r="F62" s="360"/>
      <c r="G62" s="360"/>
      <c r="H62" s="72" t="s">
        <v>164</v>
      </c>
      <c r="I62" s="360"/>
      <c r="J62" s="360"/>
      <c r="K62" s="641"/>
      <c r="L62" s="361"/>
      <c r="M62" s="362"/>
      <c r="N62" s="351"/>
      <c r="O62" s="352"/>
      <c r="P62" s="40"/>
      <c r="Q62" s="40"/>
      <c r="R62" s="40"/>
      <c r="S62" s="40"/>
      <c r="T62" s="40"/>
    </row>
    <row r="63" spans="1:21" s="347" customFormat="1" ht="14.25" customHeight="1" x14ac:dyDescent="0.2">
      <c r="A63" s="346"/>
      <c r="C63" s="23" t="s">
        <v>27</v>
      </c>
      <c r="D63" s="24"/>
      <c r="E63" s="24"/>
      <c r="F63" s="24"/>
      <c r="G63" s="363"/>
      <c r="H63" s="28" t="s">
        <v>164</v>
      </c>
      <c r="I63" s="364"/>
      <c r="J63" s="364"/>
      <c r="K63" s="641"/>
      <c r="L63" s="361"/>
      <c r="M63" s="362"/>
      <c r="N63" s="351"/>
      <c r="O63" s="352" t="s">
        <v>262</v>
      </c>
      <c r="P63" s="40"/>
      <c r="Q63" s="40"/>
      <c r="R63" s="40"/>
      <c r="S63" s="40"/>
      <c r="T63" s="40"/>
    </row>
    <row r="64" spans="1:21" s="347" customFormat="1" ht="7.5" customHeight="1" x14ac:dyDescent="0.2">
      <c r="A64" s="346"/>
      <c r="C64" s="25"/>
      <c r="D64" s="11"/>
      <c r="E64" s="11"/>
      <c r="F64" s="11"/>
      <c r="H64" s="11"/>
      <c r="I64" s="11"/>
      <c r="J64" s="11"/>
      <c r="K64" s="75"/>
      <c r="M64" s="351"/>
      <c r="N64" s="351"/>
      <c r="O64" s="352"/>
      <c r="P64" s="40"/>
      <c r="Q64" s="40"/>
      <c r="R64" s="40"/>
      <c r="S64" s="40"/>
      <c r="T64" s="40"/>
    </row>
    <row r="65" spans="1:20" s="347" customFormat="1" ht="12.75" customHeight="1" x14ac:dyDescent="0.2">
      <c r="A65" s="346"/>
      <c r="C65" s="23"/>
      <c r="D65" s="24"/>
      <c r="E65" s="26"/>
      <c r="F65" s="26"/>
      <c r="G65" s="363"/>
      <c r="H65" s="27" t="s">
        <v>162</v>
      </c>
      <c r="I65" s="363"/>
      <c r="J65" s="28"/>
      <c r="K65" s="643"/>
      <c r="L65" s="365"/>
      <c r="M65" s="366"/>
      <c r="N65" s="351"/>
      <c r="O65" s="338" t="s">
        <v>272</v>
      </c>
      <c r="P65" s="40"/>
      <c r="Q65" s="40"/>
      <c r="R65" s="40"/>
      <c r="S65" s="40"/>
      <c r="T65" s="40"/>
    </row>
    <row r="66" spans="1:20" s="34" customFormat="1" ht="14.25" customHeight="1" x14ac:dyDescent="0.2">
      <c r="A66" s="31"/>
      <c r="B66" s="32"/>
      <c r="E66" s="32"/>
      <c r="F66" s="32"/>
      <c r="G66" s="32"/>
      <c r="H66" s="32"/>
      <c r="I66" s="32"/>
      <c r="J66" s="32"/>
      <c r="K66" s="32"/>
      <c r="L66" s="32"/>
      <c r="M66" s="66"/>
      <c r="N66" s="33"/>
      <c r="O66" s="321"/>
      <c r="P66" s="326"/>
      <c r="Q66" s="326"/>
      <c r="R66" s="326"/>
      <c r="S66" s="326"/>
      <c r="T66" s="326"/>
    </row>
    <row r="67" spans="1:20" s="34" customFormat="1" ht="14.25" customHeight="1" x14ac:dyDescent="0.2">
      <c r="A67" s="31"/>
      <c r="B67" s="69" t="s">
        <v>276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33"/>
      <c r="O67" s="321"/>
      <c r="P67" s="326"/>
      <c r="Q67" s="326"/>
      <c r="R67" s="326"/>
      <c r="S67" s="326"/>
      <c r="T67" s="326"/>
    </row>
    <row r="68" spans="1:20" s="347" customFormat="1" ht="9.9499999999999993" customHeight="1" x14ac:dyDescent="0.2">
      <c r="A68" s="346"/>
      <c r="C68" s="11"/>
      <c r="D68" s="11"/>
      <c r="E68" s="29"/>
      <c r="F68" s="29"/>
      <c r="G68" s="29"/>
      <c r="H68" s="29"/>
      <c r="I68" s="29"/>
      <c r="J68" s="29"/>
      <c r="K68" s="29"/>
      <c r="L68" s="29"/>
      <c r="M68" s="11"/>
      <c r="N68" s="30"/>
      <c r="O68" s="352"/>
      <c r="P68" s="40"/>
      <c r="Q68" s="40"/>
      <c r="R68" s="40"/>
      <c r="S68" s="40"/>
      <c r="T68" s="40"/>
    </row>
    <row r="69" spans="1:20" s="34" customFormat="1" ht="14.25" customHeight="1" x14ac:dyDescent="0.2">
      <c r="A69" s="31"/>
      <c r="B69" s="704" t="s">
        <v>520</v>
      </c>
      <c r="E69" s="32"/>
      <c r="F69" s="32"/>
      <c r="G69" s="32"/>
      <c r="H69" s="32"/>
      <c r="I69" s="32"/>
      <c r="J69" s="32"/>
      <c r="K69" s="32"/>
      <c r="L69" s="638"/>
      <c r="M69" s="66"/>
      <c r="N69" s="33"/>
      <c r="O69" s="322" t="s">
        <v>278</v>
      </c>
      <c r="P69" s="326"/>
      <c r="Q69" s="326"/>
      <c r="R69" s="326"/>
      <c r="S69" s="326"/>
      <c r="T69" s="326"/>
    </row>
    <row r="70" spans="1:20" s="347" customFormat="1" ht="3" customHeight="1" x14ac:dyDescent="0.2">
      <c r="A70" s="346"/>
      <c r="C70" s="11"/>
      <c r="D70" s="11"/>
      <c r="E70" s="11"/>
      <c r="F70" s="11"/>
      <c r="G70" s="11"/>
      <c r="H70" s="11"/>
      <c r="I70" s="11"/>
      <c r="J70" s="11"/>
      <c r="K70" s="11"/>
      <c r="M70" s="67"/>
      <c r="N70" s="30"/>
      <c r="O70" s="352"/>
      <c r="P70" s="40"/>
      <c r="Q70" s="40"/>
      <c r="R70" s="40"/>
      <c r="S70" s="40"/>
      <c r="T70" s="40"/>
    </row>
    <row r="71" spans="1:20" s="34" customFormat="1" ht="14.25" customHeight="1" x14ac:dyDescent="0.2">
      <c r="A71" s="31"/>
      <c r="B71" s="167" t="s">
        <v>277</v>
      </c>
      <c r="E71" s="32"/>
      <c r="F71" s="32"/>
      <c r="G71" s="32"/>
      <c r="H71" s="32"/>
      <c r="I71" s="32"/>
      <c r="J71" s="32"/>
      <c r="K71" s="32"/>
      <c r="L71" s="638"/>
      <c r="M71" s="66"/>
      <c r="N71" s="33"/>
      <c r="O71" s="322" t="s">
        <v>278</v>
      </c>
      <c r="P71" s="326"/>
      <c r="Q71" s="326"/>
      <c r="R71" s="326"/>
      <c r="S71" s="326"/>
      <c r="T71" s="326"/>
    </row>
    <row r="72" spans="1:20" s="347" customFormat="1" ht="3" customHeight="1" x14ac:dyDescent="0.2">
      <c r="A72" s="346"/>
      <c r="C72" s="11"/>
      <c r="D72" s="11"/>
      <c r="E72" s="11"/>
      <c r="F72" s="11"/>
      <c r="G72" s="11"/>
      <c r="H72" s="11"/>
      <c r="I72" s="11"/>
      <c r="J72" s="11"/>
      <c r="K72" s="11"/>
      <c r="M72" s="67"/>
      <c r="N72" s="30"/>
      <c r="O72" s="352"/>
      <c r="P72" s="40"/>
      <c r="Q72" s="40"/>
      <c r="R72" s="40"/>
      <c r="S72" s="40"/>
      <c r="T72" s="40"/>
    </row>
    <row r="73" spans="1:20" s="34" customFormat="1" ht="1.7" customHeight="1" x14ac:dyDescent="0.2">
      <c r="A73" s="31"/>
      <c r="B73" s="167"/>
      <c r="E73" s="32"/>
      <c r="F73" s="32"/>
      <c r="G73" s="32"/>
      <c r="H73" s="32"/>
      <c r="I73" s="32"/>
      <c r="J73" s="32"/>
      <c r="K73" s="32"/>
      <c r="L73" s="66"/>
      <c r="M73" s="66"/>
      <c r="N73" s="33"/>
      <c r="O73" s="321"/>
      <c r="P73" s="327"/>
      <c r="Q73" s="326"/>
      <c r="R73" s="326"/>
      <c r="S73" s="326"/>
      <c r="T73" s="326"/>
    </row>
    <row r="74" spans="1:20" ht="12.75" customHeight="1" x14ac:dyDescent="0.2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662"/>
      <c r="O74" s="358"/>
    </row>
    <row r="75" spans="1:20" ht="15" thickBot="1" x14ac:dyDescent="0.25"/>
    <row r="76" spans="1:20" ht="15" thickBot="1" x14ac:dyDescent="0.25">
      <c r="D76" s="1200" t="s">
        <v>515</v>
      </c>
      <c r="E76" s="1201"/>
      <c r="F76" s="1201"/>
      <c r="G76" s="1201"/>
      <c r="H76" s="1201"/>
      <c r="I76" s="1201"/>
      <c r="J76" s="1202"/>
      <c r="O76" s="358"/>
    </row>
  </sheetData>
  <sheetProtection algorithmName="SHA-512" hashValue="Dal+tsOq6bDQTnrjzohwZpgxVrixi86ZUF/2FErT4zerOJlthFWdSj/rlRSZgAJtyF9oR3QaD8k6qowV6EpOMg==" saltValue="I6y5e5qfvMdWO+iDK2lz0w==" spinCount="100000" sheet="1" objects="1" scenarios="1"/>
  <customSheetViews>
    <customSheetView guid="{9119B1A0-FD79-4FE4-B78E-10E0AEB8080B}" showPageBreaks="1" showGridLines="0" fitToPage="1" printArea="1" hiddenColumns="1" view="pageLayout">
      <selection activeCell="A2" sqref="A2:N2"/>
      <pageMargins left="0.70866141732283472" right="0.70866141732283472" top="0.78740157480314965" bottom="0.78740157480314965" header="0.31496062992125984" footer="0.31496062992125984"/>
      <pageSetup paperSize="9" scale="71" orientation="portrait" r:id="rId1"/>
      <headerFooter>
        <oddHeader>&amp;C&amp;9Seite 1</oddHeader>
        <oddFooter>&amp;L&amp;8Version 21.09.2020&amp;C&amp;8Verhandlungsunterlagen SGB XI (vereinfacht)</oddFooter>
      </headerFooter>
    </customSheetView>
  </customSheetViews>
  <mergeCells count="30">
    <mergeCell ref="D32:H32"/>
    <mergeCell ref="J32:M32"/>
    <mergeCell ref="D12:M12"/>
    <mergeCell ref="D14:M14"/>
    <mergeCell ref="D16:M16"/>
    <mergeCell ref="D18:H18"/>
    <mergeCell ref="J18:M18"/>
    <mergeCell ref="D20:H20"/>
    <mergeCell ref="D30:M30"/>
    <mergeCell ref="J20:M20"/>
    <mergeCell ref="D22:H22"/>
    <mergeCell ref="J22:M22"/>
    <mergeCell ref="D26:M26"/>
    <mergeCell ref="D28:M28"/>
    <mergeCell ref="D36:M36"/>
    <mergeCell ref="H41:M41"/>
    <mergeCell ref="F50:G50"/>
    <mergeCell ref="D76:J76"/>
    <mergeCell ref="D34:H34"/>
    <mergeCell ref="J34:M34"/>
    <mergeCell ref="F52:G52"/>
    <mergeCell ref="H8:K8"/>
    <mergeCell ref="L7:M7"/>
    <mergeCell ref="A1:N1"/>
    <mergeCell ref="A2:N2"/>
    <mergeCell ref="A3:N3"/>
    <mergeCell ref="D6:G6"/>
    <mergeCell ref="L6:M6"/>
    <mergeCell ref="A5:B5"/>
    <mergeCell ref="L4:M4"/>
  </mergeCells>
  <conditionalFormatting sqref="D8:K8">
    <cfRule type="expression" dxfId="90" priority="2">
      <formula>$D$7&lt;&gt;"kzp"</formula>
    </cfRule>
  </conditionalFormatting>
  <conditionalFormatting sqref="I7:M7 L8:M8">
    <cfRule type="expression" dxfId="89" priority="3">
      <formula>$L$46=0</formula>
    </cfRule>
  </conditionalFormatting>
  <conditionalFormatting sqref="L41">
    <cfRule type="expression" dxfId="88" priority="5">
      <formula>Wennoder($L$46&lt;0,$L$46=0,"")</formula>
    </cfRule>
  </conditionalFormatting>
  <dataValidations xWindow="440" yWindow="523" count="7">
    <dataValidation type="date" errorStyle="warning" operator="greaterThan" allowBlank="1" showInputMessage="1" showErrorMessage="1" errorTitle="Laufzeitbeginn im Jahr 2017" error="Laufzeitbeginn ab 01.01.2017 möglich" sqref="H51:H52" xr:uid="{00000000-0002-0000-0100-000000000000}">
      <formula1>42735</formula1>
    </dataValidation>
    <dataValidation allowBlank="1" showInputMessage="1" showErrorMessage="1" promptTitle="Quorum" prompt="Bitte Hinweise zur Berechnung des Anteils beachten!" sqref="K65" xr:uid="{00000000-0002-0000-0100-000001000000}"/>
    <dataValidation type="whole" errorStyle="information" allowBlank="1" showInputMessage="1" showErrorMessage="1" errorTitle="angebundene KZP" promptTitle="angebundene KZP" prompt="siehe allgemeine Hinweise" sqref="L47" xr:uid="{00000000-0002-0000-0100-000002000000}">
      <formula1>1</formula1>
      <formula2>30</formula2>
    </dataValidation>
    <dataValidation type="list" allowBlank="1" showInputMessage="1" showErrorMessage="1" sqref="L71 L69" xr:uid="{00000000-0002-0000-0100-000003000000}">
      <formula1>"ja,nein"</formula1>
    </dataValidation>
    <dataValidation type="whole" errorStyle="information" allowBlank="1" showInputMessage="1" showErrorMessage="1" errorTitle="angebundene KZP" promptTitle="angebundene / integrierte KZP" prompt="siehe &quot;C2_Hinweise&quot;, Punkt Allgemeine Hinweise" sqref="L46" xr:uid="{00000000-0002-0000-0100-000004000000}">
      <formula1>1</formula1>
      <formula2>30</formula2>
    </dataValidation>
    <dataValidation type="date" operator="greaterThan" allowBlank="1" showInputMessage="1" showErrorMessage="1" errorTitle="Laufzeitbeginn im Jahr 2025" error="Laufzeitbeginn ab 01.01.2025 möglich" sqref="H50" xr:uid="{00000000-0002-0000-0100-000005000000}">
      <formula1>45657</formula1>
    </dataValidation>
    <dataValidation type="list" allowBlank="1" showInputMessage="1" showErrorMessage="1" sqref="H8:K8" xr:uid="{EF8E8294-D41A-48BB-9B7E-B0699799A439}">
      <formula1>"solitär,angebunden"</formula1>
    </dataValidation>
  </dataValidations>
  <hyperlinks>
    <hyperlink ref="D76" location="'Anlage 1'!A1" display="Anlage 1" xr:uid="{00000000-0004-0000-0100-000000000000}"/>
    <hyperlink ref="D76:J76" location="'C2_Kalkulation'!A1" display="gehe weiter zu C2_Kalkulation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78" orientation="portrait"/>
  <headerFooter>
    <oddHeader>&amp;C&amp;9Seite 1</oddHeader>
    <oddFooter>&amp;L&amp;8Version: 22.11.2024&amp;C&amp;8Verhandlungsunterlagen SGB XI (vereinfacht C2&amp;R&amp;8PSK-Beschluss vom 07.11.2024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828675</xdr:colOff>
                    <xdr:row>41</xdr:row>
                    <xdr:rowOff>38100</xdr:rowOff>
                  </from>
                  <to>
                    <xdr:col>9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266700</xdr:colOff>
                    <xdr:row>46</xdr:row>
                    <xdr:rowOff>133350</xdr:rowOff>
                  </from>
                  <to>
                    <xdr:col>12</xdr:col>
                    <xdr:colOff>485775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0EE23D7-F923-4AD7-A458-466BD18A0F7E}">
            <xm:f>KAT!$A$116="nein"</xm:f>
            <x14:dxf>
              <fill>
                <patternFill>
                  <bgColor theme="0"/>
                </patternFill>
              </fill>
            </x14:dxf>
          </x14:cfRule>
          <xm:sqref>D7:G7 J9 D11 H47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440" yWindow="523" count="2">
        <x14:dataValidation type="list" allowBlank="1" showInputMessage="1" showErrorMessage="1" errorTitle="Einrichtungsart" error="bitte aus Liste auswählen" promptTitle="Auswahlmöglichkeit" prompt="teilstationäre Pflege_x000a_Kurzzeitpflege_x000a_vollstationäre Pflege_x000a_Wohnpflegeheim_x000a_Wachkoma_x000a_4. Generation_x000a_" xr:uid="{00000000-0002-0000-0100-000006000000}">
          <x14:formula1>
            <xm:f>KAT!$A$2:$A$7</xm:f>
          </x14:formula1>
          <xm:sqref>D6:G6</xm:sqref>
        </x14:dataValidation>
        <x14:dataValidation type="list" allowBlank="1" showInputMessage="1" showErrorMessage="1" errorTitle="Auswahlmöglichkeit" error="Bitte aus Liste wählen!" xr:uid="{00000000-0002-0000-0100-000007000000}">
          <x14:formula1>
            <xm:f>KAT!$F$2:$F$4</xm:f>
          </x14:formula1>
          <xm:sqref>C41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H72"/>
  <sheetViews>
    <sheetView showGridLines="0" topLeftCell="B1" zoomScaleNormal="100" workbookViewId="0">
      <selection activeCell="D4" sqref="D4"/>
    </sheetView>
  </sheetViews>
  <sheetFormatPr baseColWidth="10" defaultRowHeight="14.25" x14ac:dyDescent="0.2"/>
  <cols>
    <col min="1" max="1" width="4.375" customWidth="1"/>
    <col min="2" max="2" width="20.875" customWidth="1"/>
    <col min="3" max="4" width="17.625" customWidth="1"/>
    <col min="5" max="5" width="20.625" customWidth="1"/>
    <col min="6" max="6" width="17.625" customWidth="1"/>
    <col min="7" max="7" width="2.375" customWidth="1"/>
    <col min="8" max="8" width="21.625" customWidth="1"/>
    <col min="9" max="10" width="17.625" customWidth="1"/>
    <col min="11" max="11" width="20.625" customWidth="1"/>
    <col min="12" max="12" width="19.25" customWidth="1"/>
    <col min="13" max="13" width="3.125" customWidth="1"/>
    <col min="14" max="14" width="11.5" customWidth="1"/>
    <col min="15" max="17" width="12.625" customWidth="1"/>
    <col min="18" max="18" width="1.625" customWidth="1"/>
    <col min="19" max="45" width="11" customWidth="1"/>
  </cols>
  <sheetData>
    <row r="1" spans="1:25" ht="15" x14ac:dyDescent="0.25">
      <c r="A1" s="249" t="str">
        <f>'C2_Allgemeine Angaben'!A1:N1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250"/>
      <c r="R1" s="507"/>
      <c r="T1" s="171"/>
      <c r="U1" s="700"/>
      <c r="V1" s="186"/>
      <c r="W1" s="678"/>
      <c r="X1" s="243"/>
      <c r="Y1" s="243"/>
    </row>
    <row r="2" spans="1:25" ht="15" x14ac:dyDescent="0.25">
      <c r="A2" s="1212" t="s">
        <v>357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354"/>
      <c r="R2" s="663"/>
    </row>
    <row r="3" spans="1:25" ht="15" x14ac:dyDescent="0.25">
      <c r="A3" s="664"/>
      <c r="B3" s="249" t="s">
        <v>421</v>
      </c>
      <c r="C3" s="615">
        <f>'C2_Allgemeine Angaben'!D12:D12</f>
        <v>0</v>
      </c>
      <c r="D3" s="250"/>
      <c r="E3" s="507"/>
      <c r="F3" s="354"/>
      <c r="G3" s="354"/>
      <c r="H3" s="354"/>
      <c r="I3" s="354"/>
      <c r="J3" s="354"/>
      <c r="K3" s="354" t="s">
        <v>480</v>
      </c>
      <c r="L3" s="354">
        <f>IFERROR('C2_Allgemeine Angaben'!L7:L7,"")</f>
        <v>0</v>
      </c>
      <c r="M3" s="354"/>
      <c r="N3" s="249" t="s">
        <v>2</v>
      </c>
      <c r="O3" s="250"/>
      <c r="P3" s="1224">
        <f>'C2_Allgemeine Angaben'!L6:L6</f>
        <v>0</v>
      </c>
      <c r="Q3" s="1225"/>
      <c r="R3" s="663"/>
    </row>
    <row r="4" spans="1:25" ht="15" x14ac:dyDescent="0.25">
      <c r="A4" s="665"/>
      <c r="B4" s="508" t="s">
        <v>422</v>
      </c>
      <c r="C4" s="509">
        <f>'C2_Allgemeine Angaben'!D16:D16</f>
        <v>0</v>
      </c>
      <c r="D4" s="506"/>
      <c r="E4" s="510"/>
      <c r="F4" s="354"/>
      <c r="G4" s="354"/>
      <c r="H4" s="354"/>
      <c r="I4" s="354"/>
      <c r="J4" s="354"/>
      <c r="K4" s="354"/>
      <c r="L4" s="354"/>
      <c r="M4" s="354"/>
      <c r="N4" s="505" t="s">
        <v>369</v>
      </c>
      <c r="O4" s="506"/>
      <c r="P4" s="1226">
        <f>'C2_Allgemeine Angaben'!L4:L4</f>
        <v>0</v>
      </c>
      <c r="Q4" s="1227"/>
      <c r="R4" s="663"/>
    </row>
    <row r="5" spans="1:25" ht="9" customHeight="1" x14ac:dyDescent="0.2">
      <c r="A5" s="20"/>
      <c r="R5" s="19"/>
    </row>
    <row r="6" spans="1:25" x14ac:dyDescent="0.2">
      <c r="A6" s="20"/>
      <c r="B6" s="240" t="s">
        <v>165</v>
      </c>
      <c r="D6" s="648"/>
      <c r="E6" s="1"/>
      <c r="H6" s="240" t="s">
        <v>28</v>
      </c>
      <c r="I6" s="649"/>
      <c r="K6" s="240" t="s">
        <v>1</v>
      </c>
      <c r="L6" s="232" t="str">
        <f>IF('C2_Allgemeine Angaben'!D6&gt;0,'C2_Allgemeine Angaben'!D6,"")</f>
        <v/>
      </c>
      <c r="M6" s="280"/>
      <c r="R6" s="19"/>
      <c r="T6" s="170"/>
    </row>
    <row r="7" spans="1:25" ht="9" customHeight="1" x14ac:dyDescent="0.2">
      <c r="A7" s="20"/>
      <c r="D7" s="666"/>
      <c r="R7" s="19"/>
      <c r="T7" s="170"/>
    </row>
    <row r="8" spans="1:25" ht="15" x14ac:dyDescent="0.25">
      <c r="A8" s="20"/>
      <c r="B8" s="61" t="s">
        <v>482</v>
      </c>
      <c r="H8" s="241" t="s">
        <v>443</v>
      </c>
      <c r="I8" s="21"/>
      <c r="J8" s="21"/>
      <c r="K8" s="21"/>
      <c r="L8" s="21"/>
      <c r="M8" s="21"/>
      <c r="N8" s="21"/>
      <c r="O8" s="21"/>
      <c r="P8" s="21"/>
      <c r="Q8" s="21"/>
      <c r="R8" s="168"/>
      <c r="T8" s="170"/>
      <c r="U8" s="170"/>
    </row>
    <row r="9" spans="1:25" ht="5.25" customHeight="1" x14ac:dyDescent="0.2">
      <c r="A9" s="20"/>
      <c r="D9" s="243"/>
      <c r="H9" s="20"/>
      <c r="J9" s="243"/>
      <c r="R9" s="19"/>
    </row>
    <row r="10" spans="1:25" x14ac:dyDescent="0.2">
      <c r="A10" s="20"/>
      <c r="B10" t="s">
        <v>483</v>
      </c>
      <c r="C10" s="242" t="s">
        <v>279</v>
      </c>
      <c r="D10" s="591">
        <f>IFERROR('C2_Allgemeine Angaben'!H52,"")</f>
        <v>0</v>
      </c>
      <c r="E10" s="242" t="s">
        <v>139</v>
      </c>
      <c r="F10" s="591">
        <f>IFERROR('C2_Allgemeine Angaben'!K52,"")</f>
        <v>0</v>
      </c>
      <c r="H10" s="20" t="s">
        <v>444</v>
      </c>
      <c r="I10" s="242" t="s">
        <v>279</v>
      </c>
      <c r="J10" s="244" t="str">
        <f>IF('C2_Allgemeine Angaben'!H50=0,"",'C2_Allgemeine Angaben'!H50)</f>
        <v/>
      </c>
      <c r="K10" s="242" t="s">
        <v>139</v>
      </c>
      <c r="L10" s="244" t="str">
        <f>IF('C2_Allgemeine Angaben'!K50=0,"",'C2_Allgemeine Angaben'!K50)</f>
        <v/>
      </c>
      <c r="M10" s="328"/>
      <c r="R10" s="19"/>
      <c r="T10" s="170"/>
    </row>
    <row r="11" spans="1:25" ht="9.9499999999999993" customHeight="1" x14ac:dyDescent="0.2">
      <c r="A11" s="238"/>
      <c r="B11" s="237"/>
      <c r="C11" s="237"/>
      <c r="D11" s="237"/>
      <c r="E11" s="237"/>
      <c r="F11" s="236"/>
      <c r="G11" s="237"/>
      <c r="H11" s="238"/>
      <c r="I11" s="237"/>
      <c r="J11" s="237"/>
      <c r="K11" s="237"/>
      <c r="L11" s="237"/>
      <c r="R11" s="19"/>
    </row>
    <row r="12" spans="1:25" x14ac:dyDescent="0.2">
      <c r="A12" s="238"/>
      <c r="B12" s="233" t="s">
        <v>282</v>
      </c>
      <c r="C12" s="234"/>
      <c r="D12" s="234"/>
      <c r="E12" s="187" t="s">
        <v>292</v>
      </c>
      <c r="F12" s="187">
        <f>SUM(B14:F14)</f>
        <v>0</v>
      </c>
      <c r="H12" s="233" t="s">
        <v>282</v>
      </c>
      <c r="I12" s="234"/>
      <c r="J12" s="234"/>
      <c r="K12" s="187" t="s">
        <v>292</v>
      </c>
      <c r="L12" s="187">
        <f>SUM(H14:L14)</f>
        <v>0</v>
      </c>
      <c r="M12" s="660" t="str">
        <f>IF(L12&lt;&gt;'C2_Allgemeine Angaben'!L45,"Prognose entspricht nicht Platzzahl!","")</f>
        <v/>
      </c>
      <c r="N12" s="294"/>
      <c r="O12" s="259"/>
      <c r="P12" s="259"/>
      <c r="Q12" s="259"/>
      <c r="R12" s="260"/>
      <c r="T12" s="170"/>
    </row>
    <row r="13" spans="1:25" x14ac:dyDescent="0.2">
      <c r="A13" s="238"/>
      <c r="B13" s="235" t="s">
        <v>57</v>
      </c>
      <c r="C13" s="235" t="s">
        <v>58</v>
      </c>
      <c r="D13" s="235" t="s">
        <v>59</v>
      </c>
      <c r="E13" s="235" t="s">
        <v>60</v>
      </c>
      <c r="F13" s="235" t="s">
        <v>61</v>
      </c>
      <c r="H13" s="235" t="s">
        <v>57</v>
      </c>
      <c r="I13" s="235" t="s">
        <v>58</v>
      </c>
      <c r="J13" s="235" t="s">
        <v>59</v>
      </c>
      <c r="K13" s="235" t="s">
        <v>60</v>
      </c>
      <c r="L13" s="235" t="s">
        <v>61</v>
      </c>
      <c r="N13" s="259"/>
      <c r="O13" s="259"/>
      <c r="P13" s="259"/>
      <c r="Q13" s="259"/>
      <c r="R13" s="260"/>
      <c r="T13" s="170"/>
    </row>
    <row r="14" spans="1:25" x14ac:dyDescent="0.2">
      <c r="A14" s="238"/>
      <c r="B14" s="649"/>
      <c r="C14" s="649"/>
      <c r="D14" s="649"/>
      <c r="E14" s="649"/>
      <c r="F14" s="649"/>
      <c r="H14" s="414">
        <f>B14</f>
        <v>0</v>
      </c>
      <c r="I14" s="414">
        <f t="shared" ref="I14:L14" si="0">C14</f>
        <v>0</v>
      </c>
      <c r="J14" s="414">
        <f t="shared" si="0"/>
        <v>0</v>
      </c>
      <c r="K14" s="414">
        <f t="shared" si="0"/>
        <v>0</v>
      </c>
      <c r="L14" s="414">
        <f t="shared" si="0"/>
        <v>0</v>
      </c>
      <c r="N14" s="259"/>
      <c r="O14" s="259"/>
      <c r="P14" s="259"/>
      <c r="Q14" s="259"/>
      <c r="R14" s="260"/>
      <c r="T14" s="170"/>
    </row>
    <row r="15" spans="1:25" x14ac:dyDescent="0.2">
      <c r="A15" s="238"/>
      <c r="B15" s="418"/>
      <c r="C15" s="259"/>
      <c r="D15" s="259"/>
      <c r="E15" s="259"/>
      <c r="F15" s="260"/>
      <c r="H15" s="290"/>
      <c r="I15" s="259"/>
      <c r="J15" s="259"/>
      <c r="K15" s="259"/>
      <c r="L15" s="260"/>
      <c r="N15" s="259"/>
      <c r="O15" s="259"/>
      <c r="P15" s="259"/>
      <c r="Q15" s="259"/>
      <c r="R15" s="260"/>
      <c r="T15" s="170"/>
    </row>
    <row r="16" spans="1:25" x14ac:dyDescent="0.2">
      <c r="A16" s="238"/>
      <c r="B16" s="239" t="s">
        <v>328</v>
      </c>
      <c r="C16" s="254"/>
      <c r="D16" s="592"/>
      <c r="E16" s="187" t="s">
        <v>292</v>
      </c>
      <c r="F16" s="280">
        <f>SUM(B17:F17)</f>
        <v>0</v>
      </c>
      <c r="H16" s="239" t="s">
        <v>328</v>
      </c>
      <c r="I16" s="254"/>
      <c r="J16" s="592"/>
      <c r="K16" s="187" t="s">
        <v>292</v>
      </c>
      <c r="L16" s="280">
        <f>SUM(H17:L17)</f>
        <v>0</v>
      </c>
      <c r="M16" s="594" t="str">
        <f>IF(L16&lt;&gt;'C2_Allgemeine Angaben'!L46,"Prognose entspricht nicht Platzzahl!","")</f>
        <v/>
      </c>
      <c r="N16" s="593"/>
      <c r="O16" s="259"/>
      <c r="P16" s="259"/>
      <c r="Q16" s="259"/>
      <c r="R16" s="260"/>
      <c r="T16" s="170"/>
    </row>
    <row r="17" spans="1:20" x14ac:dyDescent="0.2">
      <c r="A17" s="238"/>
      <c r="B17" s="649"/>
      <c r="C17" s="649"/>
      <c r="D17" s="649"/>
      <c r="E17" s="649"/>
      <c r="F17" s="649"/>
      <c r="H17" s="187">
        <f>B17</f>
        <v>0</v>
      </c>
      <c r="I17" s="187">
        <f t="shared" ref="I17:L17" si="1">C17</f>
        <v>0</v>
      </c>
      <c r="J17" s="187">
        <f t="shared" si="1"/>
        <v>0</v>
      </c>
      <c r="K17" s="187">
        <f t="shared" si="1"/>
        <v>0</v>
      </c>
      <c r="L17" s="187">
        <f t="shared" si="1"/>
        <v>0</v>
      </c>
      <c r="N17" s="259"/>
      <c r="O17" s="259"/>
      <c r="P17" s="259"/>
      <c r="Q17" s="259"/>
      <c r="R17" s="260"/>
      <c r="T17" s="170"/>
    </row>
    <row r="18" spans="1:20" ht="18.75" customHeight="1" thickBot="1" x14ac:dyDescent="0.25">
      <c r="A18" s="238"/>
      <c r="B18" s="20"/>
      <c r="F18" s="19"/>
      <c r="H18" s="20"/>
      <c r="I18" s="329"/>
      <c r="J18" s="330"/>
      <c r="K18" s="330"/>
      <c r="L18" s="19"/>
      <c r="R18" s="19"/>
      <c r="T18" s="170"/>
    </row>
    <row r="19" spans="1:20" ht="39" thickBot="1" x14ac:dyDescent="0.3">
      <c r="A19" s="238"/>
      <c r="B19" s="226" t="s">
        <v>294</v>
      </c>
      <c r="C19" s="227" t="s">
        <v>280</v>
      </c>
      <c r="D19" s="228" t="s">
        <v>293</v>
      </c>
      <c r="E19" s="229" t="s">
        <v>522</v>
      </c>
      <c r="F19" s="652"/>
      <c r="H19" s="226" t="s">
        <v>294</v>
      </c>
      <c r="I19" s="227" t="s">
        <v>280</v>
      </c>
      <c r="J19" s="228" t="s">
        <v>293</v>
      </c>
      <c r="K19" s="229" t="s">
        <v>522</v>
      </c>
      <c r="L19" s="701">
        <f>F19</f>
        <v>0</v>
      </c>
      <c r="M19" s="403"/>
      <c r="N19" s="402" t="s">
        <v>358</v>
      </c>
      <c r="R19" s="19"/>
      <c r="T19" s="170"/>
    </row>
    <row r="20" spans="1:20" x14ac:dyDescent="0.2">
      <c r="A20" s="238"/>
      <c r="B20" s="224" t="s">
        <v>57</v>
      </c>
      <c r="C20" s="650"/>
      <c r="D20" s="307" t="str">
        <f>IFERROR(ROUND(B14/C20,3),"")</f>
        <v/>
      </c>
      <c r="F20" s="19"/>
      <c r="H20" s="224" t="s">
        <v>57</v>
      </c>
      <c r="I20" s="411">
        <f>C20</f>
        <v>0</v>
      </c>
      <c r="J20" s="307" t="str">
        <f>IFERROR(ROUND(H14/I20,3),"")</f>
        <v/>
      </c>
      <c r="L20" s="19"/>
      <c r="M20" s="404"/>
      <c r="N20" s="644">
        <f>KAT!G81</f>
        <v>0</v>
      </c>
      <c r="P20" s="245"/>
      <c r="R20" s="19"/>
      <c r="T20" s="170"/>
    </row>
    <row r="21" spans="1:20" x14ac:dyDescent="0.2">
      <c r="A21" s="238"/>
      <c r="B21" s="224" t="s">
        <v>58</v>
      </c>
      <c r="C21" s="651"/>
      <c r="D21" s="307" t="str">
        <f>IFERROR(ROUND(C14/C21,3),"")</f>
        <v/>
      </c>
      <c r="F21" s="19"/>
      <c r="H21" s="224" t="s">
        <v>58</v>
      </c>
      <c r="I21" s="411">
        <f t="shared" ref="I21:I24" si="2">C21</f>
        <v>0</v>
      </c>
      <c r="J21" s="307" t="str">
        <f>IFERROR(ROUND(I14/I21,3),"")</f>
        <v/>
      </c>
      <c r="L21" s="19"/>
      <c r="M21" s="404"/>
      <c r="N21" s="644">
        <f>KAT!G82</f>
        <v>0</v>
      </c>
      <c r="R21" s="19"/>
    </row>
    <row r="22" spans="1:20" ht="15" x14ac:dyDescent="0.25">
      <c r="A22" s="238"/>
      <c r="B22" s="224" t="s">
        <v>59</v>
      </c>
      <c r="C22" s="651"/>
      <c r="D22" s="307" t="str">
        <f>IFERROR(ROUND(D14/C22,3),"")</f>
        <v/>
      </c>
      <c r="F22" s="19"/>
      <c r="H22" s="224" t="s">
        <v>59</v>
      </c>
      <c r="I22" s="411">
        <f t="shared" si="2"/>
        <v>0</v>
      </c>
      <c r="J22" s="307" t="str">
        <f>IFERROR(ROUND(J14/I22,3),"")</f>
        <v/>
      </c>
      <c r="K22" s="417"/>
      <c r="L22" s="612"/>
      <c r="M22" s="404"/>
      <c r="N22" s="644">
        <f>KAT!G83</f>
        <v>0</v>
      </c>
      <c r="R22" s="19"/>
      <c r="T22" s="170"/>
    </row>
    <row r="23" spans="1:20" ht="15" x14ac:dyDescent="0.25">
      <c r="A23" s="238"/>
      <c r="B23" s="224" t="s">
        <v>60</v>
      </c>
      <c r="C23" s="651"/>
      <c r="D23" s="210" t="str">
        <f>IFERROR(ROUND(E14/C23,3),"")</f>
        <v/>
      </c>
      <c r="E23" s="230" t="s">
        <v>288</v>
      </c>
      <c r="F23" s="19"/>
      <c r="H23" s="224" t="s">
        <v>60</v>
      </c>
      <c r="I23" s="411">
        <f t="shared" si="2"/>
        <v>0</v>
      </c>
      <c r="J23" s="307" t="str">
        <f>IFERROR(ROUND(K14/I23,3),"")</f>
        <v/>
      </c>
      <c r="K23" s="702" t="s">
        <v>288</v>
      </c>
      <c r="L23" s="613"/>
      <c r="M23" s="404"/>
      <c r="N23" s="644">
        <f>KAT!G84</f>
        <v>0</v>
      </c>
      <c r="O23" s="246"/>
      <c r="R23" s="19"/>
    </row>
    <row r="24" spans="1:20" x14ac:dyDescent="0.2">
      <c r="A24" s="238"/>
      <c r="B24" s="224" t="s">
        <v>61</v>
      </c>
      <c r="C24" s="651"/>
      <c r="D24" s="210" t="str">
        <f>IFERROR(ROUND(F14/C24,3),"")</f>
        <v/>
      </c>
      <c r="E24" s="231" t="s">
        <v>291</v>
      </c>
      <c r="F24" s="187" t="s">
        <v>297</v>
      </c>
      <c r="G24" s="63"/>
      <c r="H24" s="224" t="s">
        <v>61</v>
      </c>
      <c r="I24" s="411">
        <f t="shared" si="2"/>
        <v>0</v>
      </c>
      <c r="J24" s="307" t="str">
        <f>IFERROR(ROUND(L14/I24,3),"")</f>
        <v/>
      </c>
      <c r="K24" s="703" t="s">
        <v>291</v>
      </c>
      <c r="L24" s="187" t="s">
        <v>297</v>
      </c>
      <c r="M24" s="404"/>
      <c r="N24" s="644">
        <f>KAT!G85</f>
        <v>0</v>
      </c>
      <c r="O24" s="419"/>
      <c r="P24" s="419"/>
      <c r="Q24" s="419"/>
      <c r="R24" s="420"/>
      <c r="T24" s="162"/>
    </row>
    <row r="25" spans="1:20" ht="22.5" customHeight="1" x14ac:dyDescent="0.2">
      <c r="A25" s="238"/>
      <c r="B25" s="187" t="s">
        <v>344</v>
      </c>
      <c r="C25" s="1006" t="str">
        <f>IF(D25&lt;&gt;J25,"PDL VK entspricht nicht Rahmenvertrag","")</f>
        <v/>
      </c>
      <c r="D25" s="659"/>
      <c r="E25" s="231"/>
      <c r="F25" s="187"/>
      <c r="G25" s="63"/>
      <c r="H25" s="308" t="s">
        <v>344</v>
      </c>
      <c r="I25" s="309"/>
      <c r="J25" s="310" t="str">
        <f>IF('C2_Allgemeine Angaben'!L45=0,"",KAT!D62)</f>
        <v/>
      </c>
      <c r="K25" s="311"/>
      <c r="L25" s="312"/>
      <c r="M25" s="259"/>
      <c r="N25" s="308"/>
      <c r="O25" s="419"/>
      <c r="P25" s="419"/>
      <c r="Q25" s="419"/>
      <c r="R25" s="420"/>
      <c r="T25" s="162"/>
    </row>
    <row r="26" spans="1:20" ht="29.25" customHeight="1" thickBot="1" x14ac:dyDescent="0.25">
      <c r="A26" s="238"/>
      <c r="B26" s="225" t="str">
        <f>IF(KAT!A18=2,"FKQ Pflege - integr. / angebundene KZP:",IF(KAT!A18=1,"FKQ Pflege:",""))</f>
        <v/>
      </c>
      <c r="C26" s="653"/>
      <c r="D26" s="211">
        <f>SUM(D20:D25)</f>
        <v>0</v>
      </c>
      <c r="E26" s="212" t="s">
        <v>290</v>
      </c>
      <c r="F26" s="655"/>
      <c r="G26" s="611"/>
      <c r="H26" s="225" t="str">
        <f>IF(KAT!A18=2,"FKQ Pflege - integr. / angebundene KZP:",IF(KAT!A18=1,"FKQ Pflege:",""))</f>
        <v/>
      </c>
      <c r="I26" s="412">
        <f>C26</f>
        <v>0</v>
      </c>
      <c r="J26" s="427">
        <f>IF('C2_Allgemeine Angaben'!D7&lt;&gt;"vst",SUM(J20:J24),SUM(J20:J25))</f>
        <v>0</v>
      </c>
      <c r="K26" s="212" t="s">
        <v>290</v>
      </c>
      <c r="L26" s="429">
        <f>'C2_Personalkostenübersicht'!T229</f>
        <v>0</v>
      </c>
      <c r="M26" s="645"/>
      <c r="N26" s="646">
        <f>I26</f>
        <v>0</v>
      </c>
      <c r="O26" s="419"/>
      <c r="P26" s="419"/>
      <c r="Q26" s="419"/>
      <c r="R26" s="420"/>
      <c r="T26" s="162"/>
    </row>
    <row r="27" spans="1:20" ht="15.75" thickTop="1" thickBot="1" x14ac:dyDescent="0.25">
      <c r="A27" s="238"/>
      <c r="B27" s="1073" t="s">
        <v>283</v>
      </c>
      <c r="C27" s="1074"/>
      <c r="D27" s="1075">
        <f>IFERROR(ROUND($F$12/C27,3),0)</f>
        <v>0</v>
      </c>
      <c r="E27" s="1076" t="str">
        <f t="shared" ref="E27:E31" si="3">B27</f>
        <v>Betreuung:</v>
      </c>
      <c r="F27" s="1077"/>
      <c r="G27" s="611"/>
      <c r="H27" s="1073" t="s">
        <v>283</v>
      </c>
      <c r="I27" s="1083">
        <f>C27</f>
        <v>0</v>
      </c>
      <c r="J27" s="1084">
        <f>IFERROR(ROUND($L$12/I27,3),0)</f>
        <v>0</v>
      </c>
      <c r="K27" s="1076" t="str">
        <f t="shared" ref="K27:K31" si="4">H27</f>
        <v>Betreuung:</v>
      </c>
      <c r="L27" s="1085">
        <f>'C2_Personalkostenübersicht'!T247</f>
        <v>0</v>
      </c>
      <c r="M27" s="404"/>
      <c r="N27" s="216">
        <f>I27</f>
        <v>0</v>
      </c>
      <c r="O27" s="419"/>
      <c r="P27" s="419"/>
      <c r="Q27" s="419"/>
      <c r="R27" s="420"/>
      <c r="T27" s="162"/>
    </row>
    <row r="28" spans="1:20" ht="15" thickBot="1" x14ac:dyDescent="0.25">
      <c r="A28" s="238"/>
      <c r="B28" s="1133" t="s">
        <v>678</v>
      </c>
      <c r="C28" s="1082"/>
      <c r="D28" s="1228" t="str">
        <f>IF(B28="Anteil der PFK/BFK in Höhe von:","von der max. möglichen Personalausstattung nach § 113 c Abs. 1 Nr. 3 SGB XI","")</f>
        <v/>
      </c>
      <c r="E28" s="1229"/>
      <c r="F28" s="1230"/>
      <c r="G28" s="611"/>
      <c r="H28" s="1089" t="str">
        <f>IF(B28="","",B28)</f>
        <v>Bitte auswählen.</v>
      </c>
      <c r="I28" s="1090">
        <f>C28</f>
        <v>0</v>
      </c>
      <c r="J28" s="1228" t="str">
        <f>D28</f>
        <v/>
      </c>
      <c r="K28" s="1229"/>
      <c r="L28" s="1230"/>
      <c r="M28" s="404"/>
      <c r="N28" s="216"/>
      <c r="O28" s="419"/>
      <c r="P28" s="419"/>
      <c r="Q28" s="419"/>
      <c r="R28" s="420"/>
      <c r="T28" s="162"/>
    </row>
    <row r="29" spans="1:20" x14ac:dyDescent="0.2">
      <c r="A29" s="238"/>
      <c r="B29" s="1078" t="s">
        <v>284</v>
      </c>
      <c r="C29" s="650"/>
      <c r="D29" s="1079">
        <f>IFERROR(ROUND($F$12/C29,3),0)</f>
        <v>0</v>
      </c>
      <c r="E29" s="1080" t="str">
        <f t="shared" si="3"/>
        <v>Leitung/Verwaltung:</v>
      </c>
      <c r="F29" s="1081"/>
      <c r="G29" s="611"/>
      <c r="H29" s="1078" t="s">
        <v>284</v>
      </c>
      <c r="I29" s="1086">
        <f t="shared" ref="I29:I32" si="5">C29</f>
        <v>0</v>
      </c>
      <c r="J29" s="1087">
        <f t="shared" ref="J29:J32" si="6">IFERROR(ROUND($L$12/I29,3),0)</f>
        <v>0</v>
      </c>
      <c r="K29" s="1080" t="str">
        <f t="shared" si="4"/>
        <v>Leitung/Verwaltung:</v>
      </c>
      <c r="L29" s="1088">
        <f>F29</f>
        <v>0</v>
      </c>
      <c r="M29" s="404"/>
      <c r="N29" s="216">
        <f t="shared" ref="N29:N32" si="7">I29</f>
        <v>0</v>
      </c>
      <c r="O29" s="419"/>
      <c r="P29" s="419"/>
      <c r="Q29" s="419"/>
      <c r="R29" s="420"/>
    </row>
    <row r="30" spans="1:20" x14ac:dyDescent="0.2">
      <c r="A30" s="238"/>
      <c r="B30" s="224" t="s">
        <v>285</v>
      </c>
      <c r="C30" s="651"/>
      <c r="D30" s="210">
        <f>IFERROR(ROUND($F$12/C30,3),0)</f>
        <v>0</v>
      </c>
      <c r="E30" s="212" t="str">
        <f t="shared" si="3"/>
        <v>Hauswirtschaft:</v>
      </c>
      <c r="F30" s="655"/>
      <c r="G30" s="611"/>
      <c r="H30" s="224" t="s">
        <v>285</v>
      </c>
      <c r="I30" s="411">
        <f t="shared" si="5"/>
        <v>0</v>
      </c>
      <c r="J30" s="428">
        <f t="shared" si="6"/>
        <v>0</v>
      </c>
      <c r="K30" s="212" t="str">
        <f t="shared" si="4"/>
        <v>Hauswirtschaft:</v>
      </c>
      <c r="L30" s="425">
        <f>IF(AND('C2_Allgemeine Angaben'!G7=1,'C2_Personalkostenübersicht'!T310&gt;0),'C2_Personalkostenübersicht'!T310,'C2_Kalkulation'!F30)</f>
        <v>0</v>
      </c>
      <c r="M30" s="404"/>
      <c r="N30" s="216">
        <f t="shared" si="7"/>
        <v>0</v>
      </c>
      <c r="O30" s="419"/>
      <c r="P30" s="419"/>
      <c r="Q30" s="419"/>
      <c r="R30" s="420"/>
    </row>
    <row r="31" spans="1:20" x14ac:dyDescent="0.2">
      <c r="A31" s="238"/>
      <c r="B31" s="224" t="s">
        <v>286</v>
      </c>
      <c r="C31" s="651"/>
      <c r="D31" s="210">
        <f>IFERROR(ROUND($F$12/C31,3),0)</f>
        <v>0</v>
      </c>
      <c r="E31" s="212" t="str">
        <f t="shared" si="3"/>
        <v>Küche:</v>
      </c>
      <c r="F31" s="655"/>
      <c r="G31" s="611"/>
      <c r="H31" s="224" t="s">
        <v>286</v>
      </c>
      <c r="I31" s="411">
        <f t="shared" si="5"/>
        <v>0</v>
      </c>
      <c r="J31" s="428">
        <f t="shared" si="6"/>
        <v>0</v>
      </c>
      <c r="K31" s="212" t="str">
        <f t="shared" si="4"/>
        <v>Küche:</v>
      </c>
      <c r="L31" s="425">
        <f>IF(AND('C2_Allgemeine Angaben'!G7=1,'C2_Personalkostenübersicht'!T343&gt;0),'C2_Personalkostenübersicht'!T343,'C2_Kalkulation'!F31)</f>
        <v>0</v>
      </c>
      <c r="M31" s="404"/>
      <c r="N31" s="216">
        <f t="shared" si="7"/>
        <v>0</v>
      </c>
      <c r="O31" s="419"/>
      <c r="P31" s="419"/>
      <c r="Q31" s="419"/>
      <c r="R31" s="420"/>
      <c r="T31" s="1"/>
    </row>
    <row r="32" spans="1:20" x14ac:dyDescent="0.2">
      <c r="A32" s="238"/>
      <c r="B32" s="224" t="s">
        <v>287</v>
      </c>
      <c r="C32" s="651"/>
      <c r="D32" s="210">
        <f>IFERROR(ROUND($F$12/C32,3),0)</f>
        <v>0</v>
      </c>
      <c r="E32" s="213" t="str">
        <f>B32</f>
        <v>Haustechnik:</v>
      </c>
      <c r="F32" s="655"/>
      <c r="G32" s="611"/>
      <c r="H32" s="224" t="s">
        <v>287</v>
      </c>
      <c r="I32" s="411">
        <f t="shared" si="5"/>
        <v>0</v>
      </c>
      <c r="J32" s="428">
        <f t="shared" si="6"/>
        <v>0</v>
      </c>
      <c r="K32" s="213" t="str">
        <f>H32</f>
        <v>Haustechnik:</v>
      </c>
      <c r="L32" s="425">
        <f>F32</f>
        <v>0</v>
      </c>
      <c r="M32" s="404"/>
      <c r="N32" s="216">
        <f t="shared" si="7"/>
        <v>0</v>
      </c>
      <c r="O32" s="419"/>
      <c r="P32" s="419"/>
      <c r="Q32" s="419"/>
      <c r="R32" s="420"/>
      <c r="T32" s="1"/>
    </row>
    <row r="33" spans="1:20" ht="29.25" customHeight="1" x14ac:dyDescent="0.2">
      <c r="A33" s="238"/>
      <c r="B33" s="1220" t="s">
        <v>296</v>
      </c>
      <c r="C33" s="1221"/>
      <c r="D33" s="654"/>
      <c r="E33" s="213" t="str">
        <f>B33</f>
        <v>Freiwillige Dienste/ FSJ Einsatz:</v>
      </c>
      <c r="F33" s="656"/>
      <c r="G33" s="611"/>
      <c r="H33" s="1220" t="s">
        <v>295</v>
      </c>
      <c r="I33" s="1221"/>
      <c r="J33" s="413">
        <f>D33</f>
        <v>0</v>
      </c>
      <c r="K33" s="213" t="str">
        <f>H33</f>
        <v>Freiwillige Dienste/FSJ Einsatz:</v>
      </c>
      <c r="L33" s="426">
        <f>F33</f>
        <v>0</v>
      </c>
      <c r="M33" s="419"/>
      <c r="N33" s="647"/>
      <c r="O33" s="419"/>
      <c r="P33" s="419"/>
      <c r="Q33" s="419"/>
      <c r="R33" s="420"/>
    </row>
    <row r="34" spans="1:20" ht="42.75" customHeight="1" x14ac:dyDescent="0.2">
      <c r="A34" s="238"/>
      <c r="B34" s="225" t="s">
        <v>289</v>
      </c>
      <c r="C34" s="216">
        <v>20</v>
      </c>
      <c r="D34" s="210">
        <f>$F$12/C34</f>
        <v>0</v>
      </c>
      <c r="E34" s="213" t="s">
        <v>289</v>
      </c>
      <c r="F34" s="655"/>
      <c r="G34" s="611"/>
      <c r="H34" s="225" t="s">
        <v>281</v>
      </c>
      <c r="I34" s="216">
        <v>20</v>
      </c>
      <c r="J34" s="217">
        <f>IFERROR(ROUND($L$12/I34,3),"")</f>
        <v>0</v>
      </c>
      <c r="K34" s="213" t="s">
        <v>289</v>
      </c>
      <c r="L34" s="429">
        <f>'C2_Personalkostenübersicht'!T277</f>
        <v>0</v>
      </c>
      <c r="M34" s="404"/>
      <c r="N34" s="216">
        <f>I34</f>
        <v>20</v>
      </c>
      <c r="O34" s="419"/>
      <c r="P34" s="419"/>
      <c r="Q34" s="419"/>
      <c r="R34" s="420"/>
    </row>
    <row r="35" spans="1:20" ht="3" customHeight="1" x14ac:dyDescent="0.2">
      <c r="A35" s="238"/>
      <c r="B35" s="177"/>
      <c r="H35" s="20"/>
      <c r="M35" s="247"/>
      <c r="N35" s="248"/>
      <c r="R35" s="19"/>
    </row>
    <row r="36" spans="1:20" ht="15" x14ac:dyDescent="0.25">
      <c r="A36" s="667"/>
      <c r="B36" s="249" t="s">
        <v>95</v>
      </c>
      <c r="C36" s="250"/>
      <c r="D36" s="250"/>
      <c r="E36" s="250"/>
      <c r="F36" s="254"/>
      <c r="H36" s="273" t="s">
        <v>95</v>
      </c>
      <c r="I36" s="274"/>
      <c r="J36" s="274"/>
      <c r="K36" s="274"/>
      <c r="L36" s="423"/>
      <c r="M36" s="421"/>
      <c r="N36" s="417"/>
      <c r="O36" s="421"/>
      <c r="P36" s="259"/>
      <c r="Q36" s="259"/>
      <c r="R36" s="260"/>
    </row>
    <row r="37" spans="1:20" x14ac:dyDescent="0.2">
      <c r="A37" s="668"/>
      <c r="B37" s="251" t="s">
        <v>301</v>
      </c>
      <c r="C37" s="177" t="s">
        <v>38</v>
      </c>
      <c r="D37" s="169"/>
      <c r="E37" s="179"/>
      <c r="F37" s="657"/>
      <c r="G37" s="20"/>
      <c r="H37" s="416" t="s">
        <v>301</v>
      </c>
      <c r="I37" s="184" t="s">
        <v>38</v>
      </c>
      <c r="K37" s="19"/>
      <c r="L37" s="415">
        <f>F37</f>
        <v>0</v>
      </c>
      <c r="M37" s="422"/>
      <c r="N37" s="419"/>
      <c r="O37" s="419"/>
      <c r="P37" s="419"/>
      <c r="Q37" s="419"/>
      <c r="R37" s="420"/>
    </row>
    <row r="38" spans="1:20" x14ac:dyDescent="0.2">
      <c r="A38" s="669"/>
      <c r="B38" s="252" t="s">
        <v>302</v>
      </c>
      <c r="C38" s="177" t="s">
        <v>298</v>
      </c>
      <c r="D38" s="169"/>
      <c r="E38" s="179"/>
      <c r="F38" s="657"/>
      <c r="G38" s="20"/>
      <c r="H38" s="255" t="s">
        <v>302</v>
      </c>
      <c r="I38" s="177" t="s">
        <v>298</v>
      </c>
      <c r="J38" s="169"/>
      <c r="K38" s="179"/>
      <c r="L38" s="415">
        <f t="shared" ref="L38:L46" si="8">F38</f>
        <v>0</v>
      </c>
      <c r="M38" s="422"/>
      <c r="N38" s="419"/>
      <c r="O38" s="419"/>
      <c r="P38" s="419"/>
      <c r="Q38" s="419"/>
      <c r="R38" s="420"/>
      <c r="T38" s="51"/>
    </row>
    <row r="39" spans="1:20" x14ac:dyDescent="0.2">
      <c r="A39" s="669"/>
      <c r="B39" s="252" t="s">
        <v>303</v>
      </c>
      <c r="C39" s="177" t="s">
        <v>299</v>
      </c>
      <c r="D39" s="169"/>
      <c r="E39" s="179"/>
      <c r="F39" s="657"/>
      <c r="G39" s="20"/>
      <c r="H39" s="256" t="s">
        <v>303</v>
      </c>
      <c r="I39" s="177" t="s">
        <v>299</v>
      </c>
      <c r="J39" s="169"/>
      <c r="K39" s="179"/>
      <c r="L39" s="415">
        <f t="shared" si="8"/>
        <v>0</v>
      </c>
      <c r="M39" s="422"/>
      <c r="N39" s="419"/>
      <c r="O39" s="419"/>
      <c r="P39" s="419"/>
      <c r="Q39" s="419"/>
      <c r="R39" s="420"/>
    </row>
    <row r="40" spans="1:20" x14ac:dyDescent="0.2">
      <c r="A40" s="669"/>
      <c r="B40" s="253" t="s">
        <v>304</v>
      </c>
      <c r="C40" s="20" t="s">
        <v>43</v>
      </c>
      <c r="E40" s="19"/>
      <c r="F40" s="657"/>
      <c r="G40" s="20"/>
      <c r="H40" s="256" t="s">
        <v>304</v>
      </c>
      <c r="I40" s="177" t="s">
        <v>43</v>
      </c>
      <c r="J40" s="169"/>
      <c r="K40" s="179"/>
      <c r="L40" s="415">
        <f t="shared" si="8"/>
        <v>0</v>
      </c>
      <c r="M40" s="422"/>
      <c r="N40" s="419"/>
      <c r="O40" s="419"/>
      <c r="P40" s="419"/>
      <c r="Q40" s="419"/>
      <c r="R40" s="420"/>
      <c r="T40" s="51"/>
    </row>
    <row r="41" spans="1:20" x14ac:dyDescent="0.2">
      <c r="A41" s="669"/>
      <c r="B41" s="252" t="s">
        <v>305</v>
      </c>
      <c r="C41" s="177" t="s">
        <v>45</v>
      </c>
      <c r="D41" s="169"/>
      <c r="E41" s="179"/>
      <c r="F41" s="657"/>
      <c r="G41" s="20"/>
      <c r="H41" s="257" t="s">
        <v>305</v>
      </c>
      <c r="I41" s="20" t="s">
        <v>45</v>
      </c>
      <c r="K41" s="19"/>
      <c r="L41" s="415">
        <f t="shared" si="8"/>
        <v>0</v>
      </c>
      <c r="M41" s="422"/>
      <c r="N41" s="419"/>
      <c r="O41" s="419"/>
      <c r="P41" s="419"/>
      <c r="Q41" s="419"/>
      <c r="R41" s="420"/>
    </row>
    <row r="42" spans="1:20" x14ac:dyDescent="0.2">
      <c r="A42" s="669"/>
      <c r="B42" s="253" t="s">
        <v>306</v>
      </c>
      <c r="C42" s="20" t="s">
        <v>47</v>
      </c>
      <c r="E42" s="19"/>
      <c r="F42" s="657"/>
      <c r="G42" s="20"/>
      <c r="H42" s="256" t="s">
        <v>306</v>
      </c>
      <c r="I42" s="177" t="s">
        <v>47</v>
      </c>
      <c r="J42" s="169"/>
      <c r="K42" s="179"/>
      <c r="L42" s="415">
        <f t="shared" si="8"/>
        <v>0</v>
      </c>
      <c r="M42" s="422"/>
      <c r="N42" s="419"/>
      <c r="O42" s="419"/>
      <c r="P42" s="419"/>
      <c r="Q42" s="419"/>
      <c r="R42" s="420"/>
      <c r="T42" s="51"/>
    </row>
    <row r="43" spans="1:20" x14ac:dyDescent="0.2">
      <c r="A43" s="669"/>
      <c r="B43" s="252" t="s">
        <v>307</v>
      </c>
      <c r="C43" s="177" t="s">
        <v>49</v>
      </c>
      <c r="D43" s="169"/>
      <c r="E43" s="179"/>
      <c r="F43" s="657"/>
      <c r="G43" s="20"/>
      <c r="H43" s="257" t="s">
        <v>307</v>
      </c>
      <c r="I43" s="20" t="s">
        <v>49</v>
      </c>
      <c r="K43" s="19"/>
      <c r="L43" s="415">
        <f t="shared" si="8"/>
        <v>0</v>
      </c>
      <c r="M43" s="422"/>
      <c r="N43" s="419"/>
      <c r="O43" s="419"/>
      <c r="P43" s="419"/>
      <c r="Q43" s="419"/>
      <c r="R43" s="420"/>
      <c r="T43" s="51"/>
    </row>
    <row r="44" spans="1:20" x14ac:dyDescent="0.2">
      <c r="A44" s="669"/>
      <c r="B44" s="253" t="s">
        <v>308</v>
      </c>
      <c r="C44" s="20" t="s">
        <v>51</v>
      </c>
      <c r="E44" s="19"/>
      <c r="F44" s="657"/>
      <c r="G44" s="20"/>
      <c r="H44" s="256" t="s">
        <v>308</v>
      </c>
      <c r="I44" s="177" t="s">
        <v>51</v>
      </c>
      <c r="J44" s="169"/>
      <c r="K44" s="179"/>
      <c r="L44" s="415">
        <f t="shared" si="8"/>
        <v>0</v>
      </c>
      <c r="M44" s="422"/>
      <c r="N44" s="419"/>
      <c r="O44" s="419"/>
      <c r="P44" s="419"/>
      <c r="Q44" s="419"/>
      <c r="R44" s="420"/>
    </row>
    <row r="45" spans="1:20" x14ac:dyDescent="0.2">
      <c r="A45" s="669"/>
      <c r="B45" s="252" t="s">
        <v>309</v>
      </c>
      <c r="C45" s="177" t="s">
        <v>53</v>
      </c>
      <c r="D45" s="169"/>
      <c r="E45" s="179"/>
      <c r="F45" s="657"/>
      <c r="G45" s="20"/>
      <c r="H45" s="257" t="s">
        <v>309</v>
      </c>
      <c r="I45" s="20" t="s">
        <v>53</v>
      </c>
      <c r="K45" s="19"/>
      <c r="L45" s="415">
        <f t="shared" si="8"/>
        <v>0</v>
      </c>
      <c r="M45" s="422"/>
      <c r="N45" s="419"/>
      <c r="O45" s="419"/>
      <c r="P45" s="419"/>
      <c r="Q45" s="419"/>
      <c r="R45" s="420"/>
      <c r="T45" s="51"/>
    </row>
    <row r="46" spans="1:20" x14ac:dyDescent="0.2">
      <c r="A46" s="669"/>
      <c r="B46" s="253" t="s">
        <v>310</v>
      </c>
      <c r="C46" s="184" t="s">
        <v>55</v>
      </c>
      <c r="E46" s="19"/>
      <c r="F46" s="657"/>
      <c r="G46" s="20"/>
      <c r="H46" s="256" t="s">
        <v>310</v>
      </c>
      <c r="I46" s="177" t="s">
        <v>55</v>
      </c>
      <c r="J46" s="169"/>
      <c r="K46" s="179"/>
      <c r="L46" s="415">
        <f t="shared" si="8"/>
        <v>0</v>
      </c>
      <c r="M46" s="422"/>
      <c r="N46" s="419"/>
      <c r="O46" s="419"/>
      <c r="P46" s="419"/>
      <c r="Q46" s="419"/>
      <c r="R46" s="420"/>
      <c r="T46" s="51"/>
    </row>
    <row r="47" spans="1:20" x14ac:dyDescent="0.2">
      <c r="A47" s="669"/>
      <c r="B47" s="177"/>
      <c r="C47" s="169" t="s">
        <v>300</v>
      </c>
      <c r="D47" s="169"/>
      <c r="E47" s="179"/>
      <c r="F47" s="219">
        <f>SUM(F37:F46)</f>
        <v>0</v>
      </c>
      <c r="G47" s="20"/>
      <c r="H47" s="184"/>
      <c r="I47" s="90" t="s">
        <v>300</v>
      </c>
      <c r="J47" s="90"/>
      <c r="K47" s="90"/>
      <c r="L47" s="215">
        <f>SUM(L37:L46)</f>
        <v>0</v>
      </c>
      <c r="M47" s="419"/>
      <c r="N47" s="419"/>
      <c r="O47" s="419"/>
      <c r="P47" s="419"/>
      <c r="Q47" s="419"/>
      <c r="R47" s="420"/>
    </row>
    <row r="48" spans="1:20" ht="3" customHeight="1" x14ac:dyDescent="0.2">
      <c r="A48" s="238"/>
      <c r="H48" s="20"/>
      <c r="L48" s="175"/>
      <c r="R48" s="19"/>
    </row>
    <row r="49" spans="1:34" ht="15" x14ac:dyDescent="0.25">
      <c r="A49" s="238"/>
      <c r="B49" s="273" t="s">
        <v>311</v>
      </c>
      <c r="C49" s="274"/>
      <c r="D49" s="274"/>
      <c r="E49" s="274"/>
      <c r="F49" s="254"/>
      <c r="H49" s="273" t="s">
        <v>311</v>
      </c>
      <c r="I49" s="274"/>
      <c r="J49" s="274"/>
      <c r="K49" s="274"/>
      <c r="L49" s="424"/>
      <c r="M49" s="421"/>
      <c r="N49" s="259"/>
      <c r="O49" s="421"/>
      <c r="P49" s="259"/>
      <c r="Q49" s="259"/>
      <c r="R49" s="260"/>
      <c r="T49" s="1"/>
    </row>
    <row r="50" spans="1:34" x14ac:dyDescent="0.2">
      <c r="A50" s="670"/>
      <c r="B50" s="275" t="s">
        <v>313</v>
      </c>
      <c r="C50" t="s">
        <v>32</v>
      </c>
      <c r="E50" s="19"/>
      <c r="F50" s="658"/>
      <c r="G50" s="20"/>
      <c r="H50" s="275" t="s">
        <v>313</v>
      </c>
      <c r="I50" t="s">
        <v>32</v>
      </c>
      <c r="K50" s="253"/>
      <c r="L50" s="214">
        <f>F50</f>
        <v>0</v>
      </c>
      <c r="M50" s="1222"/>
      <c r="N50" s="1222"/>
      <c r="O50" s="1222"/>
      <c r="P50" s="1222"/>
      <c r="Q50" s="1222"/>
      <c r="R50" s="1223"/>
    </row>
    <row r="51" spans="1:34" x14ac:dyDescent="0.2">
      <c r="A51" s="670"/>
      <c r="B51" s="276" t="s">
        <v>314</v>
      </c>
      <c r="C51" s="169" t="s">
        <v>34</v>
      </c>
      <c r="D51" s="169"/>
      <c r="E51" s="179"/>
      <c r="F51" s="209"/>
      <c r="G51" s="20"/>
      <c r="H51" s="276" t="s">
        <v>314</v>
      </c>
      <c r="I51" s="169" t="s">
        <v>34</v>
      </c>
      <c r="J51" s="169"/>
      <c r="K51" s="252"/>
      <c r="L51" s="214">
        <f>F51</f>
        <v>0</v>
      </c>
      <c r="M51" s="1222"/>
      <c r="N51" s="1222"/>
      <c r="O51" s="1222"/>
      <c r="P51" s="1222"/>
      <c r="Q51" s="1222"/>
      <c r="R51" s="1223"/>
    </row>
    <row r="52" spans="1:34" x14ac:dyDescent="0.2">
      <c r="A52" s="670"/>
      <c r="B52" s="276" t="s">
        <v>315</v>
      </c>
      <c r="C52" s="169" t="s">
        <v>354</v>
      </c>
      <c r="D52" s="169"/>
      <c r="E52" s="179"/>
      <c r="F52" s="209"/>
      <c r="G52" s="20"/>
      <c r="H52" s="277" t="s">
        <v>315</v>
      </c>
      <c r="I52" s="177" t="s">
        <v>354</v>
      </c>
      <c r="K52" s="253"/>
      <c r="L52" s="214">
        <f>IF('C2_Allgemeine Angaben'!D7&lt;&gt;"vst",0,F52)</f>
        <v>0</v>
      </c>
      <c r="M52" s="1222"/>
      <c r="N52" s="1222"/>
      <c r="O52" s="1222"/>
      <c r="P52" s="1222"/>
      <c r="Q52" s="1222"/>
      <c r="R52" s="1223"/>
    </row>
    <row r="53" spans="1:34" x14ac:dyDescent="0.2">
      <c r="A53" s="670"/>
      <c r="B53" s="276" t="s">
        <v>316</v>
      </c>
      <c r="C53" t="s">
        <v>35</v>
      </c>
      <c r="D53" s="169"/>
      <c r="E53" s="179"/>
      <c r="F53" s="209"/>
      <c r="G53" s="20"/>
      <c r="H53" s="276" t="s">
        <v>316</v>
      </c>
      <c r="I53" t="s">
        <v>35</v>
      </c>
      <c r="J53" s="169"/>
      <c r="K53" s="252"/>
      <c r="L53" s="214">
        <f>F53</f>
        <v>0</v>
      </c>
      <c r="M53" s="1222"/>
      <c r="N53" s="1222"/>
      <c r="O53" s="1222"/>
      <c r="P53" s="1222"/>
      <c r="Q53" s="1222"/>
      <c r="R53" s="1223"/>
    </row>
    <row r="54" spans="1:34" x14ac:dyDescent="0.2">
      <c r="A54" s="670"/>
      <c r="B54" s="275" t="s">
        <v>317</v>
      </c>
      <c r="C54" s="169" t="s">
        <v>36</v>
      </c>
      <c r="E54" s="19"/>
      <c r="F54" s="209"/>
      <c r="G54" s="20"/>
      <c r="H54" s="275" t="s">
        <v>317</v>
      </c>
      <c r="I54" s="169" t="s">
        <v>36</v>
      </c>
      <c r="K54" s="253"/>
      <c r="L54" s="214">
        <f t="shared" ref="L54:L56" si="9">F54</f>
        <v>0</v>
      </c>
      <c r="M54" s="1222"/>
      <c r="N54" s="1222"/>
      <c r="O54" s="1222"/>
      <c r="P54" s="1222"/>
      <c r="Q54" s="1222"/>
      <c r="R54" s="1223"/>
    </row>
    <row r="55" spans="1:34" x14ac:dyDescent="0.2">
      <c r="A55" s="670"/>
      <c r="B55" s="276" t="s">
        <v>318</v>
      </c>
      <c r="C55" t="s">
        <v>33</v>
      </c>
      <c r="D55" s="169"/>
      <c r="E55" s="179"/>
      <c r="F55" s="209"/>
      <c r="G55" s="20"/>
      <c r="H55" s="276" t="s">
        <v>318</v>
      </c>
      <c r="I55" t="s">
        <v>33</v>
      </c>
      <c r="J55" s="169"/>
      <c r="K55" s="252"/>
      <c r="L55" s="214">
        <f t="shared" si="9"/>
        <v>0</v>
      </c>
      <c r="M55" s="1222"/>
      <c r="N55" s="1222"/>
      <c r="O55" s="1222"/>
      <c r="P55" s="1222"/>
      <c r="Q55" s="1222"/>
      <c r="R55" s="1223"/>
    </row>
    <row r="56" spans="1:34" x14ac:dyDescent="0.2">
      <c r="A56" s="670"/>
      <c r="B56" s="275" t="s">
        <v>319</v>
      </c>
      <c r="C56" s="169" t="s">
        <v>312</v>
      </c>
      <c r="E56" s="19"/>
      <c r="F56" s="209"/>
      <c r="G56" s="20"/>
      <c r="H56" s="275" t="s">
        <v>319</v>
      </c>
      <c r="I56" s="169" t="s">
        <v>312</v>
      </c>
      <c r="K56" s="253"/>
      <c r="L56" s="214">
        <f t="shared" si="9"/>
        <v>0</v>
      </c>
      <c r="M56" s="1222"/>
      <c r="N56" s="1222"/>
      <c r="O56" s="1222"/>
      <c r="P56" s="1222"/>
      <c r="Q56" s="1222"/>
      <c r="R56" s="1223"/>
    </row>
    <row r="57" spans="1:34" x14ac:dyDescent="0.2">
      <c r="A57" s="669"/>
      <c r="B57" s="175"/>
      <c r="C57" s="169" t="s">
        <v>300</v>
      </c>
      <c r="D57" s="169"/>
      <c r="E57" s="179"/>
      <c r="F57" s="218">
        <f>IF('C2_Allgemeine Angaben'!D7&lt;&gt;"vst",SUM('C2_Kalkulation'!F50:F51,'C2_Kalkulation'!F53:F56),SUM(F50:F56))</f>
        <v>0</v>
      </c>
      <c r="G57" s="184"/>
      <c r="H57" s="177"/>
      <c r="I57" s="177" t="s">
        <v>300</v>
      </c>
      <c r="J57" s="169"/>
      <c r="K57" s="169"/>
      <c r="L57" s="215">
        <f>SUM(L50:L56)</f>
        <v>0</v>
      </c>
      <c r="M57" s="1222"/>
      <c r="N57" s="1222"/>
      <c r="O57" s="1222"/>
      <c r="P57" s="1222"/>
      <c r="Q57" s="1222"/>
      <c r="R57" s="1223"/>
    </row>
    <row r="58" spans="1:34" ht="9" customHeight="1" thickBot="1" x14ac:dyDescent="0.25">
      <c r="A58" s="671"/>
      <c r="F58" s="21"/>
      <c r="R58" s="19"/>
    </row>
    <row r="59" spans="1:34" s="258" customFormat="1" ht="15" x14ac:dyDescent="0.25">
      <c r="A59" s="672"/>
      <c r="B59" s="270" t="s">
        <v>320</v>
      </c>
      <c r="C59" s="271"/>
      <c r="D59" s="271"/>
      <c r="E59" s="271"/>
      <c r="F59" s="272"/>
      <c r="G59"/>
      <c r="H59" s="264"/>
      <c r="I59" s="1217" t="s">
        <v>324</v>
      </c>
      <c r="J59" s="1218"/>
      <c r="K59" s="1219"/>
      <c r="L59" s="278"/>
      <c r="R59" s="262"/>
    </row>
    <row r="60" spans="1:34" s="258" customFormat="1" ht="12.75" x14ac:dyDescent="0.2">
      <c r="A60" s="672"/>
      <c r="B60" s="265" t="s">
        <v>57</v>
      </c>
      <c r="C60" s="267" t="s">
        <v>58</v>
      </c>
      <c r="D60" s="267" t="s">
        <v>59</v>
      </c>
      <c r="E60" s="267" t="s">
        <v>60</v>
      </c>
      <c r="F60" s="268" t="s">
        <v>61</v>
      </c>
      <c r="G60" s="223"/>
      <c r="H60" s="265" t="s">
        <v>327</v>
      </c>
      <c r="I60" s="267" t="s">
        <v>321</v>
      </c>
      <c r="J60" s="267" t="s">
        <v>102</v>
      </c>
      <c r="K60" s="268" t="s">
        <v>322</v>
      </c>
      <c r="L60" s="279" t="s">
        <v>323</v>
      </c>
      <c r="M60" s="263"/>
      <c r="R60" s="262"/>
    </row>
    <row r="61" spans="1:34" ht="15" thickBot="1" x14ac:dyDescent="0.25">
      <c r="A61" s="20"/>
      <c r="B61" s="220">
        <f>IFERROR('C2_Gesamtkalkulation'!H51,0)</f>
        <v>0</v>
      </c>
      <c r="C61" s="221">
        <f>IFERROR('C2_Gesamtkalkulation'!J51,0)</f>
        <v>0</v>
      </c>
      <c r="D61" s="221">
        <f>IFERROR('C2_Gesamtkalkulation'!L51,0)</f>
        <v>0</v>
      </c>
      <c r="E61" s="221">
        <f>IFERROR('C2_Gesamtkalkulation'!N51,0)</f>
        <v>0</v>
      </c>
      <c r="F61" s="222">
        <f>IFERROR('C2_Gesamtkalkulation'!P51,0)</f>
        <v>0</v>
      </c>
      <c r="G61" s="223"/>
      <c r="H61" s="220" t="str">
        <f>IFERROR('C2_Gesamtkalkulation'!J49,"")</f>
        <v/>
      </c>
      <c r="I61" s="221">
        <f>IFERROR('C2_Gesamtkalkulation'!R51,0)</f>
        <v>0</v>
      </c>
      <c r="J61" s="221">
        <f>IFERROR('C2_Gesamtkalkulation'!T51,0)</f>
        <v>0</v>
      </c>
      <c r="K61" s="222">
        <f>IFERROR('C2_Gesamtkalkulation'!V51,0)</f>
        <v>0</v>
      </c>
      <c r="L61" s="222">
        <f>L19</f>
        <v>0</v>
      </c>
      <c r="R61" s="19"/>
    </row>
    <row r="62" spans="1:34" s="259" customFormat="1" ht="5.0999999999999996" customHeight="1" thickBot="1" x14ac:dyDescent="0.25">
      <c r="A62" s="290"/>
      <c r="B62" s="281"/>
      <c r="C62" s="281"/>
      <c r="D62" s="281"/>
      <c r="E62" s="281"/>
      <c r="F62" s="281"/>
      <c r="G62" s="223"/>
      <c r="H62" s="281"/>
      <c r="I62" s="266"/>
      <c r="J62" s="266"/>
      <c r="K62" s="266"/>
      <c r="R62" s="260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20"/>
      <c r="B63" s="1214" t="s">
        <v>330</v>
      </c>
      <c r="C63" s="1215"/>
      <c r="D63" s="1215"/>
      <c r="E63" s="1215"/>
      <c r="F63" s="1216"/>
      <c r="G63" s="223"/>
      <c r="H63" s="266"/>
      <c r="I63" s="1209" t="s">
        <v>329</v>
      </c>
      <c r="J63" s="1210"/>
      <c r="K63" s="1211"/>
      <c r="L63" s="259"/>
      <c r="R63" s="19"/>
    </row>
    <row r="64" spans="1:34" x14ac:dyDescent="0.2">
      <c r="A64" s="20"/>
      <c r="B64" s="265" t="s">
        <v>57</v>
      </c>
      <c r="C64" s="267" t="s">
        <v>58</v>
      </c>
      <c r="D64" s="267" t="s">
        <v>59</v>
      </c>
      <c r="E64" s="267" t="s">
        <v>60</v>
      </c>
      <c r="F64" s="268" t="s">
        <v>61</v>
      </c>
      <c r="G64" s="223"/>
      <c r="H64" s="266"/>
      <c r="I64" s="265" t="s">
        <v>321</v>
      </c>
      <c r="J64" s="267" t="s">
        <v>102</v>
      </c>
      <c r="K64" s="268" t="s">
        <v>322</v>
      </c>
      <c r="L64" s="259"/>
      <c r="R64" s="19"/>
    </row>
    <row r="65" spans="1:34" ht="15" thickBot="1" x14ac:dyDescent="0.25">
      <c r="A65" s="20"/>
      <c r="B65" s="220">
        <f>IFERROR('C2_Gesamtkalkulation'!H53,0)</f>
        <v>0</v>
      </c>
      <c r="C65" s="221" t="str">
        <f>IFERROR('C2_Gesamtkalkulation'!J53,0)</f>
        <v/>
      </c>
      <c r="D65" s="221" t="str">
        <f>IFERROR('C2_Gesamtkalkulation'!L53,0)</f>
        <v/>
      </c>
      <c r="E65" s="221" t="str">
        <f>IFERROR('C2_Gesamtkalkulation'!N53,0)</f>
        <v/>
      </c>
      <c r="F65" s="222" t="str">
        <f>IFERROR('C2_Gesamtkalkulation'!P53,0)</f>
        <v/>
      </c>
      <c r="G65" s="223"/>
      <c r="H65" s="266"/>
      <c r="I65" s="220" t="str">
        <f>IFERROR('C2_Gesamtkalkulation'!R53,0)</f>
        <v/>
      </c>
      <c r="J65" s="221" t="str">
        <f>IFERROR('C2_Gesamtkalkulation'!T53,0)</f>
        <v/>
      </c>
      <c r="K65" s="222" t="str">
        <f>IFERROR('C2_Gesamtkalkulation'!V53,0)</f>
        <v/>
      </c>
      <c r="L65" s="259"/>
      <c r="R65" s="19"/>
    </row>
    <row r="66" spans="1:34" ht="7.5" customHeight="1" x14ac:dyDescent="0.2">
      <c r="A66" s="20"/>
      <c r="R66" s="19"/>
    </row>
    <row r="67" spans="1:34" ht="15" x14ac:dyDescent="0.25">
      <c r="A67" s="20"/>
      <c r="B67" s="269" t="s">
        <v>68</v>
      </c>
      <c r="R67" s="19"/>
    </row>
    <row r="68" spans="1:34" s="259" customFormat="1" ht="39.950000000000003" customHeight="1" x14ac:dyDescent="0.2">
      <c r="A68" s="290"/>
      <c r="B68" s="90"/>
      <c r="C68" s="282"/>
      <c r="H68" s="90"/>
      <c r="I68" s="282"/>
      <c r="J68" s="282"/>
      <c r="K68" s="282"/>
      <c r="L68" s="282"/>
      <c r="R68" s="260"/>
      <c r="T68" s="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x14ac:dyDescent="0.2">
      <c r="A69" s="20"/>
      <c r="B69" t="s">
        <v>325</v>
      </c>
      <c r="H69" t="s">
        <v>326</v>
      </c>
      <c r="R69" s="19"/>
    </row>
    <row r="70" spans="1:34" s="284" customFormat="1" ht="12" x14ac:dyDescent="0.2">
      <c r="A70" s="705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661"/>
    </row>
    <row r="71" spans="1:34" ht="15" thickBot="1" x14ac:dyDescent="0.25"/>
    <row r="72" spans="1:34" ht="15" thickBot="1" x14ac:dyDescent="0.25">
      <c r="H72" s="1200" t="s">
        <v>516</v>
      </c>
      <c r="I72" s="1201"/>
      <c r="J72" s="1201"/>
      <c r="K72" s="1201"/>
      <c r="L72" s="1201"/>
      <c r="M72" s="1201"/>
      <c r="N72" s="1202"/>
    </row>
  </sheetData>
  <sheetProtection algorithmName="SHA-512" hashValue="fR9nyogx3V1yf2OyUAsfsqZQ3d1pw4Lh31k8/jHHqNO9IPA9Il8GWz+/ZZtsM7Y3onI+MGAdvJzcy3nf5M/btQ==" saltValue="/bihTFJ3Z5oFiwexuKVksA==" spinCount="100000" sheet="1" objects="1" scenarios="1"/>
  <customSheetViews>
    <customSheetView guid="{9119B1A0-FD79-4FE4-B78E-10E0AEB8080B}" scale="70" showGridLines="0" fitToPage="1" hiddenColumns="1">
      <selection activeCell="F30" sqref="F30"/>
      <pageMargins left="0.39370078740157483" right="0.39370078740157483" top="0.78740157480314965" bottom="0.78740157480314965" header="0.31496062992125984" footer="0.31496062992125984"/>
      <pageSetup paperSize="9" scale="48" orientation="landscape"/>
      <headerFooter>
        <oddHeader>&amp;C&amp;9Seite 2</oddHeader>
        <oddFooter>&amp;LVersion: 13.11.2019&amp;CVerhandlungsunterlagen SGB XI (vereinfacht)</oddFooter>
      </headerFooter>
    </customSheetView>
  </customSheetViews>
  <mergeCells count="12">
    <mergeCell ref="H72:N72"/>
    <mergeCell ref="I63:K63"/>
    <mergeCell ref="A2:P2"/>
    <mergeCell ref="B63:F63"/>
    <mergeCell ref="I59:K59"/>
    <mergeCell ref="B33:C33"/>
    <mergeCell ref="H33:I33"/>
    <mergeCell ref="M50:R57"/>
    <mergeCell ref="P3:Q3"/>
    <mergeCell ref="P4:Q4"/>
    <mergeCell ref="D28:F28"/>
    <mergeCell ref="J28:L28"/>
  </mergeCells>
  <conditionalFormatting sqref="H28">
    <cfRule type="expression" dxfId="77" priority="2">
      <formula>$B$28="Bitte auswählen."</formula>
    </cfRule>
  </conditionalFormatting>
  <dataValidations count="4">
    <dataValidation type="whole" allowBlank="1" showInputMessage="1" showErrorMessage="1" error="ganze Zahlen_x000a_ab 85 bis 100_x000a_je nach Einrichtungsart" promptTitle="je nach Einrichtungsart:" prompt="teistationär: 85% bis 100%_x000a_vollstationär: 96% bis 100%_x000a_Kurzzeitpflege: 70% bis 100%" sqref="D6" xr:uid="{00000000-0002-0000-0200-000000000000}">
      <formula1>70</formula1>
      <formula2>100</formula2>
    </dataValidation>
    <dataValidation type="list" allowBlank="1" showInputMessage="1" showErrorMessage="1" promptTitle="je nach Einrichtungsart wählen" prompt="vollstationär: 365 Tage/Jahr_x000a_KZP: 365 Tage/Jahr_x000a_teilstationär: Mo-Fr. 250 Tage/Jahr_x000a_teilstationär: Mo-Sa 312 Tage/Jahr_x000a_teilstationär: Mo-So 365 Tage/Jahr" sqref="I6" xr:uid="{00000000-0002-0000-0200-000001000000}">
      <formula1>"250,312,365"</formula1>
    </dataValidation>
    <dataValidation allowBlank="1" showInputMessage="1" showErrorMessage="1" prompt="geeinte Vergütung der letzten Verhandlung" sqref="F19" xr:uid="{00000000-0002-0000-0200-000002000000}"/>
    <dataValidation allowBlank="1" showErrorMessage="1" sqref="L19" xr:uid="{00000000-0002-0000-0200-000003000000}"/>
  </dataValidations>
  <hyperlinks>
    <hyperlink ref="H72" location="'Anlage 1'!A1" display="Anlage 1" xr:uid="{00000000-0004-0000-0200-000000000000}"/>
    <hyperlink ref="H72:N72" location="'C2_Personalkostenübersicht'!A1" display="gehe weiter zu C2_Personalkostenübersicht" xr:uid="{00000000-0004-0000-0200-000001000000}"/>
  </hyperlinks>
  <pageMargins left="0.39370078740157483" right="0.39370078740157483" top="0.78740157480314965" bottom="0.78740157480314965" header="0.31496062992125984" footer="0.31496062992125984"/>
  <pageSetup paperSize="9" scale="46" orientation="landscape"/>
  <headerFooter>
    <oddHeader>&amp;C&amp;9Seite 2</oddHeader>
    <oddFooter>&amp;LVersion: 22.11.2024&amp;CVerhandlungsunterlagen SGB XI (vereinfacht C2)&amp;RPSK-Beschluss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4D38D34-3F80-4099-AB46-251591C5D92E}">
            <xm:f>KAT!$A$18=0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B26:C26 H26:I26</xm:sqref>
        </x14:conditionalFormatting>
        <x14:conditionalFormatting xmlns:xm="http://schemas.microsoft.com/office/excel/2006/main">
          <x14:cfRule type="expression" priority="14" id="{BF353730-72EE-4C6A-9C39-84208F488C9E}">
            <xm:f>'C2_Allgemeine Angaben'!$D$7&lt;&gt;"vst"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B25:D25</xm:sqref>
        </x14:conditionalFormatting>
        <x14:conditionalFormatting xmlns:xm="http://schemas.microsoft.com/office/excel/2006/main">
          <x14:cfRule type="expression" priority="8" id="{EDF2D96F-D270-4AF9-BE73-543512921CA0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B16:F17</xm:sqref>
        </x14:conditionalFormatting>
        <x14:conditionalFormatting xmlns:xm="http://schemas.microsoft.com/office/excel/2006/main">
          <x14:cfRule type="expression" priority="20" id="{10138DDA-0113-4BF7-B442-64C624BBE027}">
            <xm:f>'C2_Allgemeine Angaben'!$D$7&lt;&gt;"vst"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</x14:dxf>
          </x14:cfRule>
          <xm:sqref>B52:F52</xm:sqref>
        </x14:conditionalFormatting>
        <x14:conditionalFormatting xmlns:xm="http://schemas.microsoft.com/office/excel/2006/main">
          <x14:cfRule type="expression" priority="40" id="{A21501EE-BCA5-41D9-B4F3-2002CB5EFB90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B63:F63 B64:B65</xm:sqref>
        </x14:conditionalFormatting>
        <x14:conditionalFormatting xmlns:xm="http://schemas.microsoft.com/office/excel/2006/main">
          <x14:cfRule type="expression" priority="42" id="{86A9EC2E-0278-481E-ACC5-0B6D9E1B776A}">
            <xm:f>'C2_Allgemeine Angaben'!$L$46=0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C64:E65</xm:sqref>
        </x14:conditionalFormatting>
        <x14:conditionalFormatting xmlns:xm="http://schemas.microsoft.com/office/excel/2006/main">
          <x14:cfRule type="expression" priority="33" id="{7EED9CB8-E343-4D34-A76E-0D149CBE2CEA}">
            <xm:f>'C2_Allgemeine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32" id="{E3BB435D-9F54-4BF1-BD4F-B6C588E2BF09}">
            <xm:f>'C2_Allgemeine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41" id="{535B2BD5-69C4-4999-BA48-A73B05B1D54B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44" id="{1FC2EBED-EB36-4AA1-A40D-EDCF3BC89E76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F64:F65</xm:sqref>
        </x14:conditionalFormatting>
        <x14:conditionalFormatting xmlns:xm="http://schemas.microsoft.com/office/excel/2006/main">
          <x14:cfRule type="expression" priority="28" id="{4FAEF94E-8D74-41A5-90D2-634C432A36E7}">
            <xm:f>'C2_Allgemeine Angaben'!$D$7&lt;&gt;"vst"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 style="thin">
                  <color auto="1"/>
                </right>
                <top/>
                <bottom/>
                <vertical/>
                <horizontal/>
              </border>
            </x14:dxf>
          </x14:cfRule>
          <xm:sqref>H59:H61</xm:sqref>
        </x14:conditionalFormatting>
        <x14:conditionalFormatting xmlns:xm="http://schemas.microsoft.com/office/excel/2006/main">
          <x14:cfRule type="expression" priority="7" id="{28BB5889-B62D-4763-ABC1-0297527460FD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H16:L17</xm:sqref>
        </x14:conditionalFormatting>
        <x14:conditionalFormatting xmlns:xm="http://schemas.microsoft.com/office/excel/2006/main">
          <x14:cfRule type="expression" priority="23" id="{5F7E4E2D-5E9F-4983-BF21-AEFF4F8565A8}">
            <xm:f>'C2_Allgemeine Angaben'!$D$7&lt;&gt;"vst"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H25:L25</xm:sqref>
        </x14:conditionalFormatting>
        <x14:conditionalFormatting xmlns:xm="http://schemas.microsoft.com/office/excel/2006/main">
          <x14:cfRule type="expression" priority="4" id="{D7172AA9-9DC2-4554-B538-0B5D7EEB6F8F}">
            <xm:f>KAT!$A$18=1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H28:L28 B28:F28</xm:sqref>
        </x14:conditionalFormatting>
        <x14:conditionalFormatting xmlns:xm="http://schemas.microsoft.com/office/excel/2006/main">
          <x14:cfRule type="expression" priority="21" id="{A463FEA6-E1A1-4B40-A407-14797A68EF3B}">
            <xm:f>'C2_Allgemeine Angaben'!$D$7&lt;&gt;"vst"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H52:L52</xm:sqref>
        </x14:conditionalFormatting>
        <x14:conditionalFormatting xmlns:xm="http://schemas.microsoft.com/office/excel/2006/main">
          <x14:cfRule type="expression" priority="29" id="{8C0A39DB-CC9F-47E1-A712-15B1A636D9F3}">
            <xm:f>'C2_Allgemeine Angaben'!$D$7="tst"</xm:f>
            <x14:dxf>
              <fill>
                <patternFill>
                  <f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H72:N72</xm:sqref>
        </x14:conditionalFormatting>
        <x14:conditionalFormatting xmlns:xm="http://schemas.microsoft.com/office/excel/2006/main">
          <x14:cfRule type="expression" priority="43" id="{C680CE90-A4D4-4E57-BFBD-6C2197B720CC}">
            <xm:f>'C2_Allgemeine Angaben'!$L$46=0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I63:K65</xm:sqref>
        </x14:conditionalFormatting>
        <x14:conditionalFormatting xmlns:xm="http://schemas.microsoft.com/office/excel/2006/main">
          <x14:cfRule type="expression" priority="39" id="{78C4B612-6B76-487F-BE2D-B3E1E1E97178}">
            <xm:f>'C2_Allgemeine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K19</xm:sqref>
        </x14:conditionalFormatting>
        <x14:conditionalFormatting xmlns:xm="http://schemas.microsoft.com/office/excel/2006/main">
          <x14:cfRule type="expression" priority="5" id="{7FFF895E-00D5-4AFC-877C-B103E5E26A88}">
            <xm:f>'C2_Allgemeine Angaben'!$L$46=0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K3:L3</xm:sqref>
        </x14:conditionalFormatting>
        <x14:conditionalFormatting xmlns:xm="http://schemas.microsoft.com/office/excel/2006/main">
          <x14:cfRule type="expression" priority="38" id="{15FD42FB-B033-4D61-BDC7-36879DA7ABBC}">
            <xm:f>'C2_Allgemeine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L19</xm:sqref>
        </x14:conditionalFormatting>
        <x14:conditionalFormatting xmlns:xm="http://schemas.microsoft.com/office/excel/2006/main">
          <x14:cfRule type="expression" priority="30" id="{64370A19-8E96-4201-94FE-8286514C14FD}">
            <xm:f>'C2_Allgemeine Angaben'!$D$7&lt;&gt;"tst"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L59:L61</xm:sqref>
        </x14:conditionalFormatting>
        <x14:conditionalFormatting xmlns:xm="http://schemas.microsoft.com/office/excel/2006/main">
          <x14:cfRule type="expression" priority="1" id="{69450491-D690-4865-8D59-579475BB6BFF}">
            <xm:f>KAT!$A$116="nein"</xm:f>
            <x14:dxf>
              <fill>
                <patternFill>
                  <bgColor theme="0"/>
                </patternFill>
              </fill>
            </x14:dxf>
          </x14:cfRule>
          <xm:sqref>M12 M16</xm:sqref>
        </x14:conditionalFormatting>
        <x14:conditionalFormatting xmlns:xm="http://schemas.microsoft.com/office/excel/2006/main">
          <x14:cfRule type="expression" priority="6" id="{AF14D1AA-FF93-4283-B11E-FECA4E59D6B2}">
            <xm:f>'C2_Allgemeine Angaben'!$L$46=0</xm:f>
            <x14:dxf>
              <font>
                <color theme="0"/>
              </font>
            </x14:dxf>
          </x14:cfRule>
          <xm:sqref>M16</xm:sqref>
        </x14:conditionalFormatting>
        <x14:conditionalFormatting xmlns:xm="http://schemas.microsoft.com/office/excel/2006/main">
          <x14:cfRule type="expression" priority="11" id="{4AD6B331-DE55-4481-B3E0-93D96532B7D6}">
            <xm:f>'C2_Allgemeine Angaben'!$L$46=0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12" id="{ACC04F98-0927-467E-93C0-4B58A83A0197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N19:N34</xm:sqref>
        </x14:conditionalFormatting>
        <x14:conditionalFormatting xmlns:xm="http://schemas.microsoft.com/office/excel/2006/main">
          <x14:cfRule type="expression" priority="46" id="{23A8072D-6112-4E20-87F0-8A7C9FBC8691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T13</xm:sqref>
        </x14:conditionalFormatting>
        <x14:conditionalFormatting xmlns:xm="http://schemas.microsoft.com/office/excel/2006/main">
          <x14:cfRule type="expression" priority="37" id="{84AA87C2-73F6-4DB9-B475-438D07DAEEEB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T18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nur bei vst. PE auswählen." prompt="Bitte nur bei vst. Pflegeeinrichtungen auswählen, ansonsten ist das Feld leer." xr:uid="{31407026-2490-4FA4-B568-5055441D63AE}">
          <x14:formula1>
            <xm:f>KAT!$A$10:$A$13</xm:f>
          </x14:formula1>
          <xm:sqref>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64"/>
  <sheetViews>
    <sheetView showGridLines="0" zoomScaleNormal="100" workbookViewId="0">
      <selection activeCell="A364" sqref="A364"/>
    </sheetView>
  </sheetViews>
  <sheetFormatPr baseColWidth="10" defaultColWidth="11" defaultRowHeight="12.75" x14ac:dyDescent="0.2"/>
  <cols>
    <col min="1" max="1" width="27.875" style="512" customWidth="1"/>
    <col min="2" max="2" width="24" style="512" customWidth="1"/>
    <col min="3" max="5" width="12.625" style="512" customWidth="1"/>
    <col min="6" max="7" width="16.625" style="512" customWidth="1"/>
    <col min="8" max="16" width="14.625" style="512" customWidth="1"/>
    <col min="17" max="17" width="16.875" style="512" customWidth="1"/>
    <col min="18" max="18" width="19.75" style="512" customWidth="1"/>
    <col min="19" max="20" width="20.625" style="512" customWidth="1"/>
    <col min="21" max="21" width="5.625" style="512" hidden="1" customWidth="1"/>
    <col min="22" max="42" width="20.625" style="512" hidden="1" customWidth="1"/>
    <col min="43" max="43" width="17.125" style="570" hidden="1" customWidth="1"/>
    <col min="44" max="44" width="19.875" style="570" hidden="1" customWidth="1"/>
    <col min="45" max="45" width="23.25" style="570" hidden="1" customWidth="1"/>
    <col min="46" max="46" width="11" style="570" hidden="1" customWidth="1"/>
    <col min="47" max="47" width="11" style="512" hidden="1" customWidth="1"/>
    <col min="48" max="48" width="26.625" style="512" hidden="1" customWidth="1"/>
    <col min="49" max="49" width="24.125" style="512" hidden="1" customWidth="1"/>
    <col min="50" max="50" width="26.625" style="512" hidden="1" customWidth="1"/>
    <col min="51" max="51" width="27.875" style="512" hidden="1" customWidth="1"/>
    <col min="52" max="52" width="26.625" style="512" hidden="1" customWidth="1"/>
    <col min="53" max="53" width="21.75" style="512" hidden="1" customWidth="1"/>
    <col min="54" max="56" width="11" style="512" customWidth="1"/>
    <col min="57" max="16384" width="11" style="512"/>
  </cols>
  <sheetData>
    <row r="1" spans="1:52" ht="15.75" x14ac:dyDescent="0.2">
      <c r="A1" s="605" t="str">
        <f>'C2_Allgemeine Angaben'!A1:N1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" s="600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2"/>
      <c r="U1" s="511"/>
      <c r="V1" s="709" t="s">
        <v>521</v>
      </c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1"/>
      <c r="AU1" s="679"/>
      <c r="AV1" s="680"/>
      <c r="AW1" s="681"/>
      <c r="AX1" s="680"/>
      <c r="AY1" s="682"/>
      <c r="AZ1" s="680"/>
    </row>
    <row r="2" spans="1:52" ht="18" customHeight="1" thickBot="1" x14ac:dyDescent="0.25">
      <c r="A2" s="606" t="s">
        <v>375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4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U2" s="683"/>
      <c r="AV2" s="684"/>
      <c r="AW2" s="685"/>
      <c r="AX2" s="684"/>
      <c r="AZ2" s="684"/>
    </row>
    <row r="3" spans="1:52" ht="15" customHeight="1" x14ac:dyDescent="0.2">
      <c r="A3" s="433" t="s">
        <v>376</v>
      </c>
      <c r="B3" s="514">
        <f>IFERROR('C2_Allgemeine Angaben'!D12:D12,"")</f>
        <v>0</v>
      </c>
      <c r="C3" s="434"/>
      <c r="D3" s="434"/>
      <c r="E3" s="1233"/>
      <c r="F3" s="1233"/>
      <c r="G3" s="1233"/>
      <c r="H3" s="1233"/>
      <c r="I3" s="1233"/>
      <c r="J3" s="1233"/>
      <c r="K3" s="1233"/>
      <c r="L3" s="1233"/>
      <c r="M3" s="1233"/>
      <c r="N3" s="435"/>
      <c r="O3" s="435"/>
      <c r="P3" s="435"/>
      <c r="Q3" s="435"/>
      <c r="R3" s="435"/>
      <c r="S3" s="435"/>
      <c r="T3" s="515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U3" s="686"/>
    </row>
    <row r="4" spans="1:52" ht="15.75" customHeight="1" x14ac:dyDescent="0.2">
      <c r="A4" s="436" t="s">
        <v>377</v>
      </c>
      <c r="B4" s="437">
        <f>IFERROR('C2_Allgemeine Angaben'!D16:D16,"")</f>
        <v>0</v>
      </c>
      <c r="C4" s="438"/>
      <c r="D4" s="438"/>
      <c r="E4" s="1234"/>
      <c r="F4" s="1234"/>
      <c r="G4" s="1234"/>
      <c r="H4" s="1234"/>
      <c r="I4" s="1234"/>
      <c r="J4" s="1234"/>
      <c r="K4" s="1234"/>
      <c r="L4" s="1234"/>
      <c r="M4" s="1234"/>
      <c r="N4" s="439"/>
      <c r="O4" s="439"/>
      <c r="P4" s="439"/>
      <c r="Q4" s="439"/>
      <c r="R4" s="439"/>
      <c r="S4" s="439"/>
      <c r="T4" s="516"/>
      <c r="U4" s="511"/>
      <c r="V4" s="511"/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G4" s="511"/>
      <c r="AH4" s="511"/>
      <c r="AI4" s="511"/>
      <c r="AJ4" s="511"/>
      <c r="AK4" s="511"/>
      <c r="AL4" s="511"/>
      <c r="AM4" s="511"/>
      <c r="AN4" s="511"/>
      <c r="AO4" s="511"/>
      <c r="AP4" s="511"/>
      <c r="AU4" s="687"/>
    </row>
    <row r="5" spans="1:52" ht="15" customHeight="1" thickBot="1" x14ac:dyDescent="0.25">
      <c r="A5" s="440" t="s">
        <v>2</v>
      </c>
      <c r="B5" s="464">
        <f>IFERROR('C2_Allgemeine Angaben'!L6:L6,"")</f>
        <v>0</v>
      </c>
      <c r="C5" s="1253" t="s">
        <v>478</v>
      </c>
      <c r="D5" s="1253"/>
      <c r="E5" s="610"/>
      <c r="F5" s="610"/>
      <c r="G5" s="610"/>
      <c r="H5" s="610"/>
      <c r="I5" s="610"/>
      <c r="J5" s="610"/>
      <c r="K5" s="610"/>
      <c r="L5" s="610"/>
      <c r="M5" s="610"/>
      <c r="N5" s="441" t="str">
        <f>'C2_Allgemeine Angaben'!K4</f>
        <v>Antrag vom:</v>
      </c>
      <c r="O5" s="442">
        <f>'C2_Allgemeine Angaben'!L4</f>
        <v>0</v>
      </c>
      <c r="P5" s="443"/>
      <c r="Q5" s="443"/>
      <c r="R5" s="443"/>
      <c r="S5" s="443"/>
      <c r="T5" s="517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U5" s="688"/>
    </row>
    <row r="6" spans="1:52" ht="19.5" customHeight="1" thickBot="1" x14ac:dyDescent="0.25">
      <c r="A6" s="1235" t="s">
        <v>378</v>
      </c>
      <c r="B6" s="1236"/>
      <c r="C6" s="1237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7"/>
      <c r="P6" s="1237"/>
      <c r="Q6" s="1237"/>
      <c r="R6" s="1237"/>
      <c r="S6" s="1237"/>
      <c r="T6" s="1238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U6" s="689"/>
    </row>
    <row r="7" spans="1:52" ht="15" customHeight="1" x14ac:dyDescent="0.2">
      <c r="A7" s="445"/>
      <c r="B7" s="439"/>
      <c r="C7" s="439"/>
      <c r="D7" s="437"/>
      <c r="E7" s="437" t="s">
        <v>487</v>
      </c>
      <c r="F7" s="447"/>
      <c r="G7" s="677" t="s">
        <v>133</v>
      </c>
      <c r="H7" s="450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516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1"/>
      <c r="AJ7" s="511"/>
      <c r="AK7" s="511"/>
      <c r="AL7" s="511"/>
      <c r="AM7" s="511"/>
      <c r="AN7" s="511"/>
      <c r="AO7" s="511"/>
      <c r="AP7" s="511"/>
      <c r="AU7" s="687"/>
    </row>
    <row r="8" spans="1:52" ht="15" customHeight="1" x14ac:dyDescent="0.2">
      <c r="A8" s="446"/>
      <c r="B8" s="439"/>
      <c r="C8" s="437"/>
      <c r="D8" s="437"/>
      <c r="E8" s="437" t="s">
        <v>488</v>
      </c>
      <c r="F8" s="447"/>
      <c r="G8" s="1242" t="s">
        <v>547</v>
      </c>
      <c r="H8" s="1243"/>
      <c r="I8" s="1244"/>
      <c r="J8" s="617"/>
      <c r="K8" s="617"/>
      <c r="L8" s="448"/>
      <c r="M8" s="448"/>
      <c r="N8" s="439"/>
      <c r="O8" s="439"/>
      <c r="P8" s="439"/>
      <c r="Q8" s="439"/>
      <c r="R8" s="439" t="s">
        <v>420</v>
      </c>
      <c r="S8" s="590">
        <v>2</v>
      </c>
      <c r="T8" s="516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U8" s="689"/>
    </row>
    <row r="9" spans="1:52" ht="15" customHeight="1" x14ac:dyDescent="0.2">
      <c r="A9" s="446"/>
      <c r="B9" s="439"/>
      <c r="C9" s="449"/>
      <c r="D9" s="449"/>
      <c r="E9" s="449" t="s">
        <v>423</v>
      </c>
      <c r="F9" s="447"/>
      <c r="G9" s="1239"/>
      <c r="H9" s="1240"/>
      <c r="I9" s="1240"/>
      <c r="J9" s="1240"/>
      <c r="K9" s="1241"/>
      <c r="L9" s="439"/>
      <c r="M9" s="439"/>
      <c r="N9" s="439"/>
      <c r="O9" s="439"/>
      <c r="P9" s="439"/>
      <c r="Q9" s="439"/>
      <c r="R9" s="439" t="s">
        <v>438</v>
      </c>
      <c r="S9" s="590">
        <v>2</v>
      </c>
      <c r="T9" s="516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1"/>
      <c r="AF9" s="511"/>
      <c r="AG9" s="511"/>
      <c r="AH9" s="511"/>
      <c r="AI9" s="511"/>
      <c r="AJ9" s="511"/>
      <c r="AK9" s="511"/>
      <c r="AL9" s="511"/>
      <c r="AM9" s="511"/>
      <c r="AN9" s="511"/>
      <c r="AO9" s="511"/>
      <c r="AP9" s="511"/>
      <c r="AU9" s="687"/>
    </row>
    <row r="10" spans="1:52" ht="14.25" x14ac:dyDescent="0.2">
      <c r="A10" s="518"/>
      <c r="B10" s="519"/>
      <c r="C10" s="437"/>
      <c r="D10" s="449"/>
      <c r="E10" s="449" t="s">
        <v>484</v>
      </c>
      <c r="F10" s="450"/>
      <c r="G10" s="1254"/>
      <c r="H10" s="1255"/>
      <c r="I10" s="1255"/>
      <c r="J10" s="1255"/>
      <c r="K10" s="1256"/>
      <c r="L10" s="439"/>
      <c r="M10" s="439"/>
      <c r="N10" s="520"/>
      <c r="O10" s="521"/>
      <c r="P10" s="521"/>
      <c r="Q10" s="522"/>
      <c r="R10" s="522"/>
      <c r="S10" s="519"/>
      <c r="T10" s="516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1"/>
      <c r="AF10" s="511"/>
      <c r="AG10" s="511"/>
      <c r="AH10" s="511"/>
      <c r="AI10" s="511"/>
      <c r="AJ10" s="511"/>
      <c r="AK10" s="511"/>
      <c r="AL10" s="511"/>
      <c r="AM10" s="511"/>
      <c r="AN10" s="511"/>
      <c r="AO10" s="511"/>
      <c r="AP10" s="511"/>
      <c r="AU10" s="690"/>
    </row>
    <row r="11" spans="1:52" ht="15" customHeight="1" x14ac:dyDescent="0.2">
      <c r="A11" s="436"/>
      <c r="B11" s="437"/>
      <c r="C11" s="437"/>
      <c r="D11" s="451"/>
      <c r="E11" s="450"/>
      <c r="F11" s="450"/>
      <c r="G11" s="451"/>
      <c r="H11" s="451"/>
      <c r="I11" s="450"/>
      <c r="J11" s="451"/>
      <c r="K11" s="451"/>
      <c r="L11" s="451"/>
      <c r="M11" s="450"/>
      <c r="N11" s="520"/>
      <c r="O11" s="521"/>
      <c r="P11" s="521"/>
      <c r="Q11" s="522"/>
      <c r="R11" s="522"/>
      <c r="S11" s="519"/>
      <c r="T11" s="516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1"/>
      <c r="AL11" s="511"/>
      <c r="AM11" s="511"/>
      <c r="AN11" s="511"/>
      <c r="AO11" s="511"/>
      <c r="AP11" s="511"/>
      <c r="AU11" s="691"/>
    </row>
    <row r="12" spans="1:52" x14ac:dyDescent="0.2">
      <c r="A12" s="436"/>
      <c r="B12" s="437"/>
      <c r="C12" s="437"/>
      <c r="D12" s="437"/>
      <c r="E12" s="437"/>
      <c r="F12" s="437" t="s">
        <v>379</v>
      </c>
      <c r="G12" s="437"/>
      <c r="H12" s="437"/>
      <c r="I12" s="437"/>
      <c r="J12" s="908"/>
      <c r="K12" s="437" t="s">
        <v>380</v>
      </c>
      <c r="L12" s="673"/>
      <c r="M12" s="437"/>
      <c r="N12" s="452" t="s">
        <v>381</v>
      </c>
      <c r="O12" s="453"/>
      <c r="P12" s="453"/>
      <c r="Q12" s="453"/>
      <c r="R12" s="453"/>
      <c r="S12" s="453"/>
      <c r="T12" s="52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1"/>
      <c r="AO12" s="511"/>
      <c r="AP12" s="511"/>
      <c r="AU12" s="691"/>
    </row>
    <row r="13" spans="1:52" x14ac:dyDescent="0.2">
      <c r="A13" s="454"/>
      <c r="B13" s="455"/>
      <c r="C13" s="437"/>
      <c r="D13" s="437"/>
      <c r="E13" s="437"/>
      <c r="F13" s="437" t="s">
        <v>382</v>
      </c>
      <c r="G13" s="437"/>
      <c r="H13" s="437"/>
      <c r="I13" s="437"/>
      <c r="J13" s="948"/>
      <c r="K13" s="437" t="s">
        <v>380</v>
      </c>
      <c r="L13" s="673"/>
      <c r="M13" s="437"/>
      <c r="N13" s="456" t="s">
        <v>383</v>
      </c>
      <c r="O13" s="457"/>
      <c r="P13" s="457"/>
      <c r="Q13" s="458"/>
      <c r="R13" s="459"/>
      <c r="S13" s="459"/>
      <c r="T13" s="524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511"/>
      <c r="AG13" s="511"/>
      <c r="AH13" s="511"/>
      <c r="AI13" s="511"/>
      <c r="AJ13" s="511"/>
      <c r="AK13" s="511"/>
      <c r="AL13" s="511"/>
      <c r="AM13" s="511"/>
      <c r="AN13" s="511"/>
      <c r="AO13" s="511"/>
      <c r="AP13" s="511"/>
      <c r="AU13" s="690"/>
    </row>
    <row r="14" spans="1:52" ht="14.25" customHeight="1" x14ac:dyDescent="0.2">
      <c r="A14" s="436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60" t="s">
        <v>384</v>
      </c>
      <c r="O14" s="461"/>
      <c r="P14" s="461"/>
      <c r="Q14" s="461"/>
      <c r="R14" s="462"/>
      <c r="S14" s="462"/>
      <c r="T14" s="525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4"/>
      <c r="AG14" s="674"/>
      <c r="AH14" s="674"/>
      <c r="AI14" s="674"/>
      <c r="AJ14" s="674"/>
      <c r="AK14" s="674"/>
      <c r="AL14" s="674"/>
      <c r="AM14" s="674"/>
      <c r="AN14" s="674"/>
      <c r="AO14" s="674"/>
      <c r="AP14" s="674"/>
      <c r="AU14" s="687"/>
    </row>
    <row r="15" spans="1:52" ht="15" customHeight="1" thickBot="1" x14ac:dyDescent="0.25">
      <c r="A15" s="463" t="s">
        <v>385</v>
      </c>
      <c r="B15" s="464"/>
      <c r="C15" s="465"/>
      <c r="D15" s="466"/>
      <c r="E15" s="443"/>
      <c r="F15" s="465" t="s">
        <v>439</v>
      </c>
      <c r="G15" s="443"/>
      <c r="H15" s="443"/>
      <c r="I15" s="443"/>
      <c r="J15" s="908"/>
      <c r="K15" s="441" t="s">
        <v>380</v>
      </c>
      <c r="L15" s="673"/>
      <c r="M15" s="441"/>
      <c r="N15" s="443"/>
      <c r="O15" s="443"/>
      <c r="P15" s="443"/>
      <c r="Q15" s="443"/>
      <c r="R15" s="443"/>
      <c r="S15" s="443"/>
      <c r="T15" s="517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1"/>
      <c r="AF15" s="511"/>
      <c r="AG15" s="511"/>
      <c r="AH15" s="511"/>
      <c r="AI15" s="511"/>
      <c r="AJ15" s="511"/>
      <c r="AK15" s="511"/>
      <c r="AL15" s="511"/>
      <c r="AM15" s="511"/>
      <c r="AN15" s="511"/>
      <c r="AO15" s="511"/>
      <c r="AP15" s="511"/>
    </row>
    <row r="16" spans="1:52" ht="15" customHeight="1" thickBot="1" x14ac:dyDescent="0.25">
      <c r="A16" s="1259"/>
      <c r="B16" s="1260"/>
      <c r="C16" s="1261"/>
      <c r="D16" s="1261"/>
      <c r="E16" s="1261"/>
      <c r="F16" s="1261"/>
      <c r="G16" s="1261"/>
      <c r="H16" s="1261"/>
      <c r="I16" s="1261"/>
      <c r="J16" s="1261"/>
      <c r="K16" s="1261"/>
      <c r="L16" s="1261"/>
      <c r="M16" s="1261"/>
      <c r="N16" s="1261"/>
      <c r="O16" s="1261"/>
      <c r="P16" s="1261"/>
      <c r="Q16" s="1261"/>
      <c r="R16" s="1261"/>
      <c r="S16" s="1261"/>
      <c r="T16" s="1262"/>
      <c r="U16" s="467"/>
      <c r="V16" s="467" t="s">
        <v>753</v>
      </c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N16" s="467"/>
      <c r="AO16" s="467"/>
      <c r="AP16" s="467"/>
      <c r="AU16" s="681"/>
    </row>
    <row r="17" spans="1:53" ht="51" customHeight="1" x14ac:dyDescent="0.2">
      <c r="A17" s="1263" t="s">
        <v>386</v>
      </c>
      <c r="B17" s="468"/>
      <c r="C17" s="1266" t="s">
        <v>387</v>
      </c>
      <c r="D17" s="1268" t="s">
        <v>424</v>
      </c>
      <c r="E17" s="1268" t="s">
        <v>388</v>
      </c>
      <c r="F17" s="1293" t="s">
        <v>389</v>
      </c>
      <c r="G17" s="1306" t="s">
        <v>435</v>
      </c>
      <c r="H17" s="1307"/>
      <c r="I17" s="1307"/>
      <c r="J17" s="1307"/>
      <c r="K17" s="1307"/>
      <c r="L17" s="1307"/>
      <c r="M17" s="1307"/>
      <c r="N17" s="1308" t="s">
        <v>418</v>
      </c>
      <c r="O17" s="1309"/>
      <c r="P17" s="1247" t="s">
        <v>419</v>
      </c>
      <c r="Q17" s="1248"/>
      <c r="R17" s="1249"/>
      <c r="S17" s="1269" t="s">
        <v>436</v>
      </c>
      <c r="T17" s="1298" t="s">
        <v>437</v>
      </c>
      <c r="U17" s="469"/>
      <c r="V17" s="1014">
        <f>IF(SUM(R228,R246,R276,R309,R342)=0,2,1)</f>
        <v>2</v>
      </c>
      <c r="W17" s="1033" t="s">
        <v>764</v>
      </c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69"/>
      <c r="AO17" s="469"/>
      <c r="AP17" s="469"/>
      <c r="AU17" s="681"/>
      <c r="AV17" s="692"/>
      <c r="AX17" s="692"/>
      <c r="AZ17" s="692"/>
    </row>
    <row r="18" spans="1:53" ht="66.75" customHeight="1" x14ac:dyDescent="0.2">
      <c r="A18" s="1264"/>
      <c r="B18" s="614" t="s">
        <v>493</v>
      </c>
      <c r="C18" s="1267"/>
      <c r="D18" s="1269"/>
      <c r="E18" s="1269"/>
      <c r="F18" s="1294"/>
      <c r="G18" s="1300" t="s">
        <v>390</v>
      </c>
      <c r="H18" s="1245" t="s">
        <v>489</v>
      </c>
      <c r="I18" s="1245" t="s">
        <v>391</v>
      </c>
      <c r="J18" s="1302" t="s">
        <v>490</v>
      </c>
      <c r="K18" s="1303"/>
      <c r="L18" s="1302" t="s">
        <v>491</v>
      </c>
      <c r="M18" s="1303"/>
      <c r="N18" s="1304" t="s">
        <v>392</v>
      </c>
      <c r="O18" s="1257" t="s">
        <v>393</v>
      </c>
      <c r="P18" s="1296" t="s">
        <v>519</v>
      </c>
      <c r="Q18" s="1297"/>
      <c r="R18" s="1002" t="s">
        <v>622</v>
      </c>
      <c r="S18" s="1269"/>
      <c r="T18" s="1299"/>
      <c r="U18" s="1271" t="s">
        <v>394</v>
      </c>
      <c r="V18" s="1272"/>
      <c r="W18" s="1272"/>
      <c r="X18" s="1272"/>
      <c r="Y18" s="1272"/>
      <c r="Z18" s="1272"/>
      <c r="AA18" s="1272"/>
      <c r="AB18" s="1272"/>
      <c r="AC18" s="1272"/>
      <c r="AD18" s="1272"/>
      <c r="AE18" s="1272"/>
      <c r="AF18" s="1272"/>
      <c r="AG18" s="1272"/>
      <c r="AH18" s="1272"/>
      <c r="AI18" s="1272"/>
      <c r="AJ18" s="1272"/>
      <c r="AK18" s="1272"/>
      <c r="AL18" s="1272"/>
      <c r="AM18" s="1272"/>
      <c r="AN18" s="996"/>
      <c r="AO18" s="996"/>
      <c r="AP18" s="996"/>
      <c r="AU18" s="681"/>
      <c r="AV18" s="692"/>
      <c r="AX18" s="692"/>
      <c r="AZ18" s="692"/>
    </row>
    <row r="19" spans="1:53" ht="60.75" customHeight="1" thickBot="1" x14ac:dyDescent="0.3">
      <c r="A19" s="1265"/>
      <c r="B19" s="470"/>
      <c r="C19" s="1267"/>
      <c r="D19" s="1270"/>
      <c r="E19" s="1270"/>
      <c r="F19" s="1295"/>
      <c r="G19" s="1301"/>
      <c r="H19" s="1246"/>
      <c r="I19" s="1246"/>
      <c r="J19" s="471" t="s">
        <v>395</v>
      </c>
      <c r="K19" s="471" t="s">
        <v>396</v>
      </c>
      <c r="L19" s="471" t="s">
        <v>395</v>
      </c>
      <c r="M19" s="471" t="s">
        <v>396</v>
      </c>
      <c r="N19" s="1305"/>
      <c r="O19" s="1258"/>
      <c r="P19" s="472" t="s">
        <v>395</v>
      </c>
      <c r="Q19" s="473" t="s">
        <v>396</v>
      </c>
      <c r="R19" s="1003" t="s">
        <v>396</v>
      </c>
      <c r="S19" s="1269"/>
      <c r="T19" s="1299"/>
      <c r="U19" s="526"/>
      <c r="V19" s="528" t="s">
        <v>492</v>
      </c>
      <c r="W19" s="527" t="s">
        <v>426</v>
      </c>
      <c r="X19" s="528" t="s">
        <v>427</v>
      </c>
      <c r="Y19" s="528" t="s">
        <v>428</v>
      </c>
      <c r="Z19" s="527" t="s">
        <v>425</v>
      </c>
      <c r="AA19" s="527" t="s">
        <v>426</v>
      </c>
      <c r="AB19" s="528" t="s">
        <v>427</v>
      </c>
      <c r="AC19" s="528" t="s">
        <v>428</v>
      </c>
      <c r="AD19" s="527" t="s">
        <v>425</v>
      </c>
      <c r="AE19" s="527" t="s">
        <v>426</v>
      </c>
      <c r="AF19" s="528" t="s">
        <v>427</v>
      </c>
      <c r="AG19" s="528" t="s">
        <v>428</v>
      </c>
      <c r="AH19" s="1273" t="s">
        <v>397</v>
      </c>
      <c r="AI19" s="1273"/>
      <c r="AJ19" s="1273"/>
      <c r="AK19" s="1274" t="s">
        <v>398</v>
      </c>
      <c r="AL19" s="1274"/>
      <c r="AM19" s="1274"/>
      <c r="AN19" s="1275" t="s">
        <v>569</v>
      </c>
      <c r="AO19" s="1275"/>
      <c r="AP19" s="1275"/>
      <c r="AQ19" s="1276" t="s">
        <v>707</v>
      </c>
      <c r="AR19" s="1276"/>
      <c r="AS19" s="1276"/>
      <c r="AT19" s="1106"/>
      <c r="AU19" s="693"/>
      <c r="AV19" s="1232"/>
      <c r="AX19" s="1232"/>
      <c r="AZ19" s="1232"/>
    </row>
    <row r="20" spans="1:53" ht="51" hidden="1" customHeight="1" x14ac:dyDescent="0.2">
      <c r="A20" s="474"/>
      <c r="B20" s="475"/>
      <c r="C20" s="475"/>
      <c r="D20" s="475"/>
      <c r="E20" s="475" t="s">
        <v>399</v>
      </c>
      <c r="F20" s="475"/>
      <c r="G20" s="476"/>
      <c r="H20" s="476"/>
      <c r="I20" s="477"/>
      <c r="J20" s="476"/>
      <c r="K20" s="476"/>
      <c r="L20" s="476"/>
      <c r="M20" s="476"/>
      <c r="N20" s="476"/>
      <c r="O20" s="478"/>
      <c r="P20" s="479"/>
      <c r="Q20" s="479"/>
      <c r="R20" s="479"/>
      <c r="S20" s="479"/>
      <c r="T20" s="529"/>
      <c r="U20" s="530"/>
      <c r="V20" s="531"/>
      <c r="W20" s="531"/>
      <c r="X20" s="531"/>
      <c r="Y20" s="531"/>
      <c r="Z20" s="531"/>
      <c r="AA20" s="531"/>
      <c r="AB20" s="531"/>
      <c r="AC20" s="531"/>
      <c r="AD20" s="531"/>
      <c r="AE20" s="531"/>
      <c r="AF20" s="531"/>
      <c r="AG20" s="531"/>
      <c r="AH20" s="531"/>
      <c r="AI20" s="531"/>
      <c r="AJ20" s="531"/>
      <c r="AK20" s="531"/>
      <c r="AL20" s="531"/>
      <c r="AM20" s="531"/>
      <c r="AN20" s="531"/>
      <c r="AO20" s="531"/>
      <c r="AP20" s="531"/>
      <c r="AS20" s="1107"/>
      <c r="AV20" s="1232"/>
      <c r="AX20" s="1232"/>
      <c r="AZ20" s="1232"/>
    </row>
    <row r="21" spans="1:53" ht="30" customHeight="1" thickBot="1" x14ac:dyDescent="0.25">
      <c r="A21" s="480" t="s">
        <v>400</v>
      </c>
      <c r="B21" s="481"/>
      <c r="C21" s="532"/>
      <c r="D21" s="532"/>
      <c r="E21" s="532"/>
      <c r="F21" s="532"/>
      <c r="G21" s="532"/>
      <c r="H21" s="532"/>
      <c r="I21" s="532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1"/>
      <c r="U21" s="533"/>
      <c r="V21" s="482" t="s">
        <v>372</v>
      </c>
      <c r="W21" s="482" t="s">
        <v>372</v>
      </c>
      <c r="X21" s="482" t="s">
        <v>372</v>
      </c>
      <c r="Y21" s="482" t="s">
        <v>372</v>
      </c>
      <c r="Z21" s="534" t="s">
        <v>401</v>
      </c>
      <c r="AA21" s="534" t="s">
        <v>401</v>
      </c>
      <c r="AB21" s="534" t="s">
        <v>401</v>
      </c>
      <c r="AC21" s="534" t="s">
        <v>401</v>
      </c>
      <c r="AD21" s="535" t="s">
        <v>402</v>
      </c>
      <c r="AE21" s="535" t="s">
        <v>402</v>
      </c>
      <c r="AF21" s="535" t="s">
        <v>402</v>
      </c>
      <c r="AG21" s="535" t="s">
        <v>402</v>
      </c>
      <c r="AH21" s="482" t="s">
        <v>372</v>
      </c>
      <c r="AI21" s="534" t="s">
        <v>401</v>
      </c>
      <c r="AJ21" s="535" t="s">
        <v>402</v>
      </c>
      <c r="AK21" s="482" t="s">
        <v>372</v>
      </c>
      <c r="AL21" s="534" t="s">
        <v>401</v>
      </c>
      <c r="AM21" s="535" t="s">
        <v>402</v>
      </c>
      <c r="AN21" s="482" t="s">
        <v>372</v>
      </c>
      <c r="AO21" s="534" t="s">
        <v>401</v>
      </c>
      <c r="AP21" s="535" t="s">
        <v>402</v>
      </c>
      <c r="AQ21" s="482" t="s">
        <v>372</v>
      </c>
      <c r="AR21" s="534" t="s">
        <v>401</v>
      </c>
      <c r="AS21" s="535" t="s">
        <v>402</v>
      </c>
      <c r="AU21" s="694"/>
      <c r="AV21" s="1232"/>
      <c r="AX21" s="1232"/>
      <c r="AZ21" s="1232"/>
    </row>
    <row r="22" spans="1:53" x14ac:dyDescent="0.2">
      <c r="A22" s="536"/>
      <c r="B22" s="537"/>
      <c r="C22" s="538"/>
      <c r="D22" s="537"/>
      <c r="E22" s="537"/>
      <c r="F22" s="539"/>
      <c r="G22" s="540">
        <f>IFERROR(F22*C22,"")</f>
        <v>0</v>
      </c>
      <c r="H22" s="541"/>
      <c r="I22" s="541"/>
      <c r="J22" s="541"/>
      <c r="K22" s="541"/>
      <c r="L22" s="541"/>
      <c r="M22" s="541"/>
      <c r="N22" s="541"/>
      <c r="O22" s="541"/>
      <c r="P22" s="541"/>
      <c r="Q22" s="542"/>
      <c r="R22" s="1004"/>
      <c r="S22" s="543">
        <f>IFERROR(IF(A22&lt;&gt;"GfB",(SUM(G22:J22,L22,P22)*12+(N22+O22))*(100+$J$12+$J$13)%+((K22+M22+Q22+R22)*12),(SUM(G22:J22,L22,P22)*12+(N22+O22))*(100+$J$15+$J$13)%+((K22+M22+Q22+R22)*12)),0)</f>
        <v>0</v>
      </c>
      <c r="T22" s="544">
        <f>IF(ISERROR(S22/C22),0,(S22/C22))</f>
        <v>0</v>
      </c>
      <c r="U22" s="545"/>
      <c r="V22" s="618">
        <f>(IF(AND($B22="PFK/BFK",$C22&gt;0,$F22&gt;0),($G22+$H22),0))</f>
        <v>0</v>
      </c>
      <c r="W22" s="546">
        <f>(IF(AND($B22="PFK/BFK",$C22&gt;0,$F22&gt;0),$I22,0))</f>
        <v>0</v>
      </c>
      <c r="X22" s="546">
        <f>(IF(AND($B22="PFK/BFK",$C22&gt;0,$F22&gt;0),($J22+$K22),0))</f>
        <v>0</v>
      </c>
      <c r="Y22" s="546">
        <f>(IF(AND($B22="PFK/BFK",$C22&gt;0,$F22&gt;0),(($N22+$O22)/12),0))</f>
        <v>0</v>
      </c>
      <c r="Z22" s="619">
        <f>(IF(AND($B22="PK/BK",$C22&gt;0,$F22&gt;0),($G22+$H22),0))</f>
        <v>0</v>
      </c>
      <c r="AA22" s="547">
        <f>(IF(AND($B22="PK/BK",$C22&gt;0,$F22&gt;0),$I22,0))</f>
        <v>0</v>
      </c>
      <c r="AB22" s="547">
        <f>(IF(AND($B22="PK/BK",$C22&gt;0,$F22&gt;0),($J22+$K22),0))</f>
        <v>0</v>
      </c>
      <c r="AC22" s="547">
        <f>(IF(AND($B22="PK/BK",$C22&gt;0,$F22&gt;0),(($N22+$O22)/12),0))</f>
        <v>0</v>
      </c>
      <c r="AD22" s="620">
        <f>(IF(AND($B22="PK/BK o.",$C22&gt;0,$F22&gt;0),($G22+$H22),0))</f>
        <v>0</v>
      </c>
      <c r="AE22" s="548">
        <f>(IF(AND($B22="PK/BK o.",$C22&gt;0,$F22&gt;0),$I22,0))</f>
        <v>0</v>
      </c>
      <c r="AF22" s="548">
        <f>(IF(AND($B22="PK/BK o.",$C22&gt;0,$F22&gt;0),($J22+$K22),0))</f>
        <v>0</v>
      </c>
      <c r="AG22" s="548">
        <f>(IF(AND($B22="PK/BK o.",$C22&gt;0,$F22&gt;0),(($N22+$O22)/12),0))</f>
        <v>0</v>
      </c>
      <c r="AH22" s="549">
        <f>IF(AND($B22="PFK/BFK",$C22&gt;0,$F22&gt;0),$C22,0)</f>
        <v>0</v>
      </c>
      <c r="AI22" s="549">
        <f>IF(AND($B22="PK/BK",$C22&gt;0,$F22&gt;0),$C22,0)</f>
        <v>0</v>
      </c>
      <c r="AJ22" s="549">
        <f>IF(AND($B22="PK/BK o.",$C22&gt;0,$F22&gt;0),$C22,0)</f>
        <v>0</v>
      </c>
      <c r="AK22" s="483">
        <f>IF(AND($B22="PFK/BFK",$C22&gt;0,$F22&gt;0),$S22,0)</f>
        <v>0</v>
      </c>
      <c r="AL22" s="483">
        <f>IF(AND($B22="PK/BK",$C22&gt;0,$F22&gt;0),$S22,0)</f>
        <v>0</v>
      </c>
      <c r="AM22" s="483">
        <f>IF(AND($B22="PK/BK o.",$C22&gt;0,$F22&gt;0),$S22,0)</f>
        <v>0</v>
      </c>
      <c r="AN22" s="1021">
        <f>IF(AND($B22="PFK/BFK",$C22&gt;0,$F22&gt;0),$R22,0)</f>
        <v>0</v>
      </c>
      <c r="AO22" s="1019">
        <f>IF(AND($B22="PK/BK",$C22&gt;0,$F22&gt;0),$R22,0)</f>
        <v>0</v>
      </c>
      <c r="AP22" s="1020">
        <f>IF(AND($B22="PK/BK o.",$C22&gt;0,$F22&gt;0),$R22,0)</f>
        <v>0</v>
      </c>
      <c r="AQ22" s="1108">
        <f>AH22</f>
        <v>0</v>
      </c>
      <c r="AR22" s="1109">
        <f>AI22</f>
        <v>0</v>
      </c>
      <c r="AS22" s="1110">
        <f>AJ22</f>
        <v>0</v>
      </c>
      <c r="AU22" s="695"/>
    </row>
    <row r="23" spans="1:53" x14ac:dyDescent="0.2">
      <c r="A23" s="675"/>
      <c r="B23" s="551"/>
      <c r="C23" s="552"/>
      <c r="D23" s="553"/>
      <c r="E23" s="553"/>
      <c r="F23" s="554"/>
      <c r="G23" s="540">
        <f t="shared" ref="G23:G86" si="0">IFERROR(F23*C23,"")</f>
        <v>0</v>
      </c>
      <c r="H23" s="541"/>
      <c r="I23" s="541"/>
      <c r="J23" s="541"/>
      <c r="K23" s="541"/>
      <c r="L23" s="541"/>
      <c r="M23" s="541"/>
      <c r="N23" s="541"/>
      <c r="O23" s="541"/>
      <c r="P23" s="541"/>
      <c r="Q23" s="541"/>
      <c r="R23" s="542"/>
      <c r="S23" s="543">
        <f>IFERROR(IF(A23&lt;&gt;"GfB",(SUM(G23:J23,L23,P23)*12+(N23+O23))*(100+$J$12+$J$13)%+((K23+M23+Q23+R23)*12),(SUM(G23:J23,L23,P23)*12+(N23+O23))*(100+$J$15+$J$13)%+((K23+M23+Q23+R23)*12)),0)</f>
        <v>0</v>
      </c>
      <c r="T23" s="544">
        <f t="shared" ref="T23:T86" si="1">IF(ISERROR(S23/C23),0,(S23/C23))</f>
        <v>0</v>
      </c>
      <c r="U23" s="545"/>
      <c r="V23" s="618">
        <f t="shared" ref="V23:V86" si="2">(IF(AND($B23="PFK/BFK",$C23&gt;0,$F23&gt;0),($G23+$H23),0))</f>
        <v>0</v>
      </c>
      <c r="W23" s="546">
        <f t="shared" ref="W23:W86" si="3">(IF(AND($B23="PFK/BFK",$C23&gt;0,$F23&gt;0),$I23,0))</f>
        <v>0</v>
      </c>
      <c r="X23" s="546">
        <f t="shared" ref="X23:X86" si="4">(IF(AND($B23="PFK/BFK",$C23&gt;0,$F23&gt;0),($J23+$K23),0))</f>
        <v>0</v>
      </c>
      <c r="Y23" s="546">
        <f t="shared" ref="Y23:Y86" si="5">(IF(AND($B23="PFK/BFK",$C23&gt;0,$F23&gt;0),(($N23+$O23)/12),0))</f>
        <v>0</v>
      </c>
      <c r="Z23" s="619">
        <f t="shared" ref="Z23:Z86" si="6">(IF(AND($B23="PK/BK",$C23&gt;0,$F23&gt;0),($G23+$H23),0))</f>
        <v>0</v>
      </c>
      <c r="AA23" s="547">
        <f t="shared" ref="AA23:AA86" si="7">(IF(AND($B23="PK/BK",$C23&gt;0,$F23&gt;0),$I23,0))</f>
        <v>0</v>
      </c>
      <c r="AB23" s="547">
        <f t="shared" ref="AB23:AB86" si="8">(IF(AND($B23="PK/BK",$C23&gt;0,$F23&gt;0),($J23+$K23),0))</f>
        <v>0</v>
      </c>
      <c r="AC23" s="547">
        <f t="shared" ref="AC23:AC86" si="9">(IF(AND($B23="PK/BK",$C23&gt;0,$F23&gt;0),(($N23+$O23)/12),0))</f>
        <v>0</v>
      </c>
      <c r="AD23" s="620">
        <f t="shared" ref="AD23:AD86" si="10">(IF(AND($B23="PK/BK o.",$C23&gt;0,$F23&gt;0),($G23+$H23),0))</f>
        <v>0</v>
      </c>
      <c r="AE23" s="548">
        <f t="shared" ref="AE23:AE86" si="11">(IF(AND($B23="PK/BK o.",$C23&gt;0,$F23&gt;0),$I23,0))</f>
        <v>0</v>
      </c>
      <c r="AF23" s="548">
        <f t="shared" ref="AF23:AF86" si="12">(IF(AND($B23="PK/BK o.",$C23&gt;0,$F23&gt;0),($J23+$K23),0))</f>
        <v>0</v>
      </c>
      <c r="AG23" s="548">
        <f t="shared" ref="AG23:AG86" si="13">(IF(AND($B23="PK/BK o.",$C23&gt;0,$F23&gt;0),(($N23+$O23)/12),0))</f>
        <v>0</v>
      </c>
      <c r="AH23" s="549">
        <f t="shared" ref="AH23:AH86" si="14">IF(AND($B23="PFK/BFK",$C23&gt;0,$F23&gt;0),$C23,0)</f>
        <v>0</v>
      </c>
      <c r="AI23" s="549">
        <f t="shared" ref="AI23:AI86" si="15">IF(AND($B23="PK/BK",$C23&gt;0,$F23&gt;0),$C23,0)</f>
        <v>0</v>
      </c>
      <c r="AJ23" s="549">
        <f t="shared" ref="AJ23:AJ86" si="16">IF(AND($B23="PK/BK o.",$C23&gt;0,$F23&gt;0),$C23,0)</f>
        <v>0</v>
      </c>
      <c r="AK23" s="483">
        <f t="shared" ref="AK23:AK86" si="17">IF(AND($B23="PFK/BFK",$C23&gt;0,$F23&gt;0),$S23,0)</f>
        <v>0</v>
      </c>
      <c r="AL23" s="483">
        <f t="shared" ref="AL23:AL86" si="18">IF(AND($B23="PK/BK",$C23&gt;0,$F23&gt;0),$S23,0)</f>
        <v>0</v>
      </c>
      <c r="AM23" s="483">
        <f t="shared" ref="AM23:AM86" si="19">IF(AND($B23="PK/BK o.",$C23&gt;0,$F23&gt;0),$S23,0)</f>
        <v>0</v>
      </c>
      <c r="AN23" s="1021">
        <f t="shared" ref="AN23:AN86" si="20">IF(AND($B23="PFK/BFK",$C23&gt;0,$F23&gt;0),$R23,0)</f>
        <v>0</v>
      </c>
      <c r="AO23" s="1019">
        <f t="shared" ref="AO23:AO86" si="21">IF(AND($B23="PK/BK",$C23&gt;0,$F23&gt;0),$R23,0)</f>
        <v>0</v>
      </c>
      <c r="AP23" s="1020">
        <f t="shared" ref="AP23:AP86" si="22">IF(AND($B23="PK/BK o.",$C23&gt;0,$F23&gt;0),$R23,0)</f>
        <v>0</v>
      </c>
      <c r="AQ23" s="1108">
        <f t="shared" ref="AQ23:AQ86" si="23">AH23</f>
        <v>0</v>
      </c>
      <c r="AR23" s="1109">
        <f t="shared" ref="AR23:AR86" si="24">AI23</f>
        <v>0</v>
      </c>
      <c r="AS23" s="1110">
        <f t="shared" ref="AS23:AS86" si="25">AJ23</f>
        <v>0</v>
      </c>
      <c r="AU23" s="689"/>
    </row>
    <row r="24" spans="1:53" x14ac:dyDescent="0.2">
      <c r="A24" s="675"/>
      <c r="B24" s="551"/>
      <c r="C24" s="552"/>
      <c r="D24" s="553"/>
      <c r="E24" s="553"/>
      <c r="F24" s="554"/>
      <c r="G24" s="540">
        <f t="shared" si="0"/>
        <v>0</v>
      </c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2"/>
      <c r="S24" s="543">
        <f t="shared" ref="S24:S87" si="26">IFERROR(IF(A24&lt;&gt;"GfB",(SUM(G24:J24,L24,P24)*12+(N24+O24))*(100+$J$12+$J$13)%+((K24+M24+Q24+R24)*12),(SUM(G24:J24,L24,P24)*12+(N24+O24))*(100+$J$15+$J$13)%+((K24+M24+Q24+R24)*12)),0)</f>
        <v>0</v>
      </c>
      <c r="T24" s="544">
        <f t="shared" si="1"/>
        <v>0</v>
      </c>
      <c r="U24" s="545"/>
      <c r="V24" s="618">
        <f t="shared" si="2"/>
        <v>0</v>
      </c>
      <c r="W24" s="546">
        <f t="shared" si="3"/>
        <v>0</v>
      </c>
      <c r="X24" s="546">
        <f t="shared" si="4"/>
        <v>0</v>
      </c>
      <c r="Y24" s="546">
        <f t="shared" si="5"/>
        <v>0</v>
      </c>
      <c r="Z24" s="619">
        <f t="shared" si="6"/>
        <v>0</v>
      </c>
      <c r="AA24" s="547">
        <f t="shared" si="7"/>
        <v>0</v>
      </c>
      <c r="AB24" s="547">
        <f t="shared" si="8"/>
        <v>0</v>
      </c>
      <c r="AC24" s="547">
        <f t="shared" si="9"/>
        <v>0</v>
      </c>
      <c r="AD24" s="620">
        <f t="shared" si="10"/>
        <v>0</v>
      </c>
      <c r="AE24" s="548">
        <f t="shared" si="11"/>
        <v>0</v>
      </c>
      <c r="AF24" s="548">
        <f t="shared" si="12"/>
        <v>0</v>
      </c>
      <c r="AG24" s="548">
        <f t="shared" si="13"/>
        <v>0</v>
      </c>
      <c r="AH24" s="549">
        <f t="shared" si="14"/>
        <v>0</v>
      </c>
      <c r="AI24" s="549">
        <f t="shared" si="15"/>
        <v>0</v>
      </c>
      <c r="AJ24" s="549">
        <f t="shared" si="16"/>
        <v>0</v>
      </c>
      <c r="AK24" s="483">
        <f>IF(AND($B24="PFK/BFK",$C24&gt;0,$F24&gt;0),$S24,0)</f>
        <v>0</v>
      </c>
      <c r="AL24" s="483">
        <f t="shared" si="18"/>
        <v>0</v>
      </c>
      <c r="AM24" s="483">
        <f t="shared" si="19"/>
        <v>0</v>
      </c>
      <c r="AN24" s="1021">
        <f t="shared" si="20"/>
        <v>0</v>
      </c>
      <c r="AO24" s="1019">
        <f t="shared" si="21"/>
        <v>0</v>
      </c>
      <c r="AP24" s="1020">
        <f t="shared" si="22"/>
        <v>0</v>
      </c>
      <c r="AQ24" s="1108">
        <f t="shared" si="23"/>
        <v>0</v>
      </c>
      <c r="AR24" s="1109">
        <f t="shared" si="24"/>
        <v>0</v>
      </c>
      <c r="AS24" s="1110">
        <f t="shared" si="25"/>
        <v>0</v>
      </c>
    </row>
    <row r="25" spans="1:53" x14ac:dyDescent="0.2">
      <c r="A25" s="550"/>
      <c r="B25" s="551"/>
      <c r="C25" s="552"/>
      <c r="D25" s="553"/>
      <c r="E25" s="553"/>
      <c r="F25" s="554"/>
      <c r="G25" s="540">
        <f t="shared" si="0"/>
        <v>0</v>
      </c>
      <c r="H25" s="541"/>
      <c r="I25" s="541"/>
      <c r="J25" s="541"/>
      <c r="K25" s="541"/>
      <c r="L25" s="541"/>
      <c r="M25" s="541"/>
      <c r="N25" s="541"/>
      <c r="O25" s="541"/>
      <c r="P25" s="541"/>
      <c r="Q25" s="541"/>
      <c r="R25" s="542"/>
      <c r="S25" s="543">
        <f t="shared" si="26"/>
        <v>0</v>
      </c>
      <c r="T25" s="544">
        <f t="shared" si="1"/>
        <v>0</v>
      </c>
      <c r="U25" s="545"/>
      <c r="V25" s="618">
        <f t="shared" si="2"/>
        <v>0</v>
      </c>
      <c r="W25" s="546">
        <f t="shared" si="3"/>
        <v>0</v>
      </c>
      <c r="X25" s="546">
        <f t="shared" si="4"/>
        <v>0</v>
      </c>
      <c r="Y25" s="546">
        <f t="shared" si="5"/>
        <v>0</v>
      </c>
      <c r="Z25" s="619">
        <f t="shared" si="6"/>
        <v>0</v>
      </c>
      <c r="AA25" s="547">
        <f t="shared" si="7"/>
        <v>0</v>
      </c>
      <c r="AB25" s="547">
        <f t="shared" si="8"/>
        <v>0</v>
      </c>
      <c r="AC25" s="547">
        <f t="shared" si="9"/>
        <v>0</v>
      </c>
      <c r="AD25" s="620">
        <f t="shared" si="10"/>
        <v>0</v>
      </c>
      <c r="AE25" s="548">
        <f t="shared" si="11"/>
        <v>0</v>
      </c>
      <c r="AF25" s="548">
        <f t="shared" si="12"/>
        <v>0</v>
      </c>
      <c r="AG25" s="548">
        <f t="shared" si="13"/>
        <v>0</v>
      </c>
      <c r="AH25" s="549">
        <f t="shared" si="14"/>
        <v>0</v>
      </c>
      <c r="AI25" s="549">
        <f t="shared" si="15"/>
        <v>0</v>
      </c>
      <c r="AJ25" s="549">
        <f t="shared" si="16"/>
        <v>0</v>
      </c>
      <c r="AK25" s="483">
        <f t="shared" si="17"/>
        <v>0</v>
      </c>
      <c r="AL25" s="483">
        <f t="shared" si="18"/>
        <v>0</v>
      </c>
      <c r="AM25" s="483">
        <f t="shared" si="19"/>
        <v>0</v>
      </c>
      <c r="AN25" s="1021">
        <f t="shared" si="20"/>
        <v>0</v>
      </c>
      <c r="AO25" s="1019">
        <f t="shared" si="21"/>
        <v>0</v>
      </c>
      <c r="AP25" s="1020">
        <f t="shared" si="22"/>
        <v>0</v>
      </c>
      <c r="AQ25" s="1108">
        <f t="shared" si="23"/>
        <v>0</v>
      </c>
      <c r="AR25" s="1109">
        <f t="shared" si="24"/>
        <v>0</v>
      </c>
      <c r="AS25" s="1110">
        <f t="shared" si="25"/>
        <v>0</v>
      </c>
      <c r="AU25" s="689"/>
    </row>
    <row r="26" spans="1:53" x14ac:dyDescent="0.2">
      <c r="A26" s="550"/>
      <c r="B26" s="551"/>
      <c r="C26" s="552"/>
      <c r="D26" s="553"/>
      <c r="E26" s="553"/>
      <c r="F26" s="554"/>
      <c r="G26" s="540">
        <f t="shared" si="0"/>
        <v>0</v>
      </c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2"/>
      <c r="S26" s="543">
        <f t="shared" si="26"/>
        <v>0</v>
      </c>
      <c r="T26" s="544">
        <f t="shared" si="1"/>
        <v>0</v>
      </c>
      <c r="U26" s="545"/>
      <c r="V26" s="618">
        <f t="shared" si="2"/>
        <v>0</v>
      </c>
      <c r="W26" s="546">
        <f t="shared" si="3"/>
        <v>0</v>
      </c>
      <c r="X26" s="546">
        <f t="shared" si="4"/>
        <v>0</v>
      </c>
      <c r="Y26" s="546">
        <f t="shared" si="5"/>
        <v>0</v>
      </c>
      <c r="Z26" s="619">
        <f t="shared" si="6"/>
        <v>0</v>
      </c>
      <c r="AA26" s="547">
        <f t="shared" si="7"/>
        <v>0</v>
      </c>
      <c r="AB26" s="547">
        <f t="shared" si="8"/>
        <v>0</v>
      </c>
      <c r="AC26" s="547">
        <f t="shared" si="9"/>
        <v>0</v>
      </c>
      <c r="AD26" s="620">
        <f t="shared" si="10"/>
        <v>0</v>
      </c>
      <c r="AE26" s="548">
        <f t="shared" si="11"/>
        <v>0</v>
      </c>
      <c r="AF26" s="548">
        <f t="shared" si="12"/>
        <v>0</v>
      </c>
      <c r="AG26" s="548">
        <f t="shared" si="13"/>
        <v>0</v>
      </c>
      <c r="AH26" s="549">
        <f t="shared" si="14"/>
        <v>0</v>
      </c>
      <c r="AI26" s="549">
        <f t="shared" si="15"/>
        <v>0</v>
      </c>
      <c r="AJ26" s="549">
        <f t="shared" si="16"/>
        <v>0</v>
      </c>
      <c r="AK26" s="483">
        <f t="shared" si="17"/>
        <v>0</v>
      </c>
      <c r="AL26" s="483">
        <f t="shared" si="18"/>
        <v>0</v>
      </c>
      <c r="AM26" s="483">
        <f t="shared" si="19"/>
        <v>0</v>
      </c>
      <c r="AN26" s="1021">
        <f t="shared" si="20"/>
        <v>0</v>
      </c>
      <c r="AO26" s="1019">
        <f t="shared" si="21"/>
        <v>0</v>
      </c>
      <c r="AP26" s="1020">
        <f t="shared" si="22"/>
        <v>0</v>
      </c>
      <c r="AQ26" s="1108">
        <f t="shared" si="23"/>
        <v>0</v>
      </c>
      <c r="AR26" s="1109">
        <f t="shared" si="24"/>
        <v>0</v>
      </c>
      <c r="AS26" s="1110">
        <f t="shared" si="25"/>
        <v>0</v>
      </c>
      <c r="AU26" s="689"/>
    </row>
    <row r="27" spans="1:53" x14ac:dyDescent="0.2">
      <c r="A27" s="550"/>
      <c r="B27" s="551"/>
      <c r="C27" s="552"/>
      <c r="D27" s="553"/>
      <c r="E27" s="553"/>
      <c r="F27" s="554"/>
      <c r="G27" s="540">
        <f t="shared" si="0"/>
        <v>0</v>
      </c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2"/>
      <c r="S27" s="543">
        <f t="shared" si="26"/>
        <v>0</v>
      </c>
      <c r="T27" s="544">
        <f t="shared" si="1"/>
        <v>0</v>
      </c>
      <c r="U27" s="545"/>
      <c r="V27" s="618">
        <f t="shared" si="2"/>
        <v>0</v>
      </c>
      <c r="W27" s="546">
        <f t="shared" si="3"/>
        <v>0</v>
      </c>
      <c r="X27" s="546">
        <f t="shared" si="4"/>
        <v>0</v>
      </c>
      <c r="Y27" s="546">
        <f t="shared" si="5"/>
        <v>0</v>
      </c>
      <c r="Z27" s="619">
        <f t="shared" si="6"/>
        <v>0</v>
      </c>
      <c r="AA27" s="547">
        <f t="shared" si="7"/>
        <v>0</v>
      </c>
      <c r="AB27" s="547">
        <f t="shared" si="8"/>
        <v>0</v>
      </c>
      <c r="AC27" s="547">
        <f t="shared" si="9"/>
        <v>0</v>
      </c>
      <c r="AD27" s="620">
        <f t="shared" si="10"/>
        <v>0</v>
      </c>
      <c r="AE27" s="548">
        <f t="shared" si="11"/>
        <v>0</v>
      </c>
      <c r="AF27" s="548">
        <f t="shared" si="12"/>
        <v>0</v>
      </c>
      <c r="AG27" s="548">
        <f t="shared" si="13"/>
        <v>0</v>
      </c>
      <c r="AH27" s="549">
        <f t="shared" si="14"/>
        <v>0</v>
      </c>
      <c r="AI27" s="549">
        <f t="shared" si="15"/>
        <v>0</v>
      </c>
      <c r="AJ27" s="549">
        <f t="shared" si="16"/>
        <v>0</v>
      </c>
      <c r="AK27" s="483">
        <f t="shared" si="17"/>
        <v>0</v>
      </c>
      <c r="AL27" s="483">
        <f t="shared" si="18"/>
        <v>0</v>
      </c>
      <c r="AM27" s="483">
        <f t="shared" si="19"/>
        <v>0</v>
      </c>
      <c r="AN27" s="1021">
        <f t="shared" si="20"/>
        <v>0</v>
      </c>
      <c r="AO27" s="1019">
        <f t="shared" si="21"/>
        <v>0</v>
      </c>
      <c r="AP27" s="1020">
        <f t="shared" si="22"/>
        <v>0</v>
      </c>
      <c r="AQ27" s="1108">
        <f t="shared" si="23"/>
        <v>0</v>
      </c>
      <c r="AR27" s="1109">
        <f t="shared" si="24"/>
        <v>0</v>
      </c>
      <c r="AS27" s="1110">
        <f t="shared" si="25"/>
        <v>0</v>
      </c>
      <c r="AU27" s="689"/>
    </row>
    <row r="28" spans="1:53" x14ac:dyDescent="0.2">
      <c r="A28" s="550"/>
      <c r="B28" s="551"/>
      <c r="C28" s="552"/>
      <c r="D28" s="553"/>
      <c r="E28" s="553"/>
      <c r="F28" s="554"/>
      <c r="G28" s="540">
        <f t="shared" si="0"/>
        <v>0</v>
      </c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543">
        <f t="shared" si="26"/>
        <v>0</v>
      </c>
      <c r="T28" s="544">
        <f t="shared" si="1"/>
        <v>0</v>
      </c>
      <c r="U28" s="545"/>
      <c r="V28" s="618">
        <f t="shared" si="2"/>
        <v>0</v>
      </c>
      <c r="W28" s="546">
        <f t="shared" si="3"/>
        <v>0</v>
      </c>
      <c r="X28" s="546">
        <f t="shared" si="4"/>
        <v>0</v>
      </c>
      <c r="Y28" s="546">
        <f t="shared" si="5"/>
        <v>0</v>
      </c>
      <c r="Z28" s="619">
        <f t="shared" si="6"/>
        <v>0</v>
      </c>
      <c r="AA28" s="547">
        <f t="shared" si="7"/>
        <v>0</v>
      </c>
      <c r="AB28" s="547">
        <f t="shared" si="8"/>
        <v>0</v>
      </c>
      <c r="AC28" s="547">
        <f t="shared" si="9"/>
        <v>0</v>
      </c>
      <c r="AD28" s="620">
        <f t="shared" si="10"/>
        <v>0</v>
      </c>
      <c r="AE28" s="548">
        <f t="shared" si="11"/>
        <v>0</v>
      </c>
      <c r="AF28" s="548">
        <f t="shared" si="12"/>
        <v>0</v>
      </c>
      <c r="AG28" s="548">
        <f t="shared" si="13"/>
        <v>0</v>
      </c>
      <c r="AH28" s="549">
        <f t="shared" si="14"/>
        <v>0</v>
      </c>
      <c r="AI28" s="549">
        <f t="shared" si="15"/>
        <v>0</v>
      </c>
      <c r="AJ28" s="549">
        <f t="shared" si="16"/>
        <v>0</v>
      </c>
      <c r="AK28" s="483">
        <f t="shared" si="17"/>
        <v>0</v>
      </c>
      <c r="AL28" s="483">
        <f t="shared" si="18"/>
        <v>0</v>
      </c>
      <c r="AM28" s="483">
        <f t="shared" si="19"/>
        <v>0</v>
      </c>
      <c r="AN28" s="1021">
        <f t="shared" si="20"/>
        <v>0</v>
      </c>
      <c r="AO28" s="1019">
        <f t="shared" si="21"/>
        <v>0</v>
      </c>
      <c r="AP28" s="1020">
        <f t="shared" si="22"/>
        <v>0</v>
      </c>
      <c r="AQ28" s="1108">
        <f t="shared" si="23"/>
        <v>0</v>
      </c>
      <c r="AR28" s="1109">
        <f t="shared" si="24"/>
        <v>0</v>
      </c>
      <c r="AS28" s="1110">
        <f t="shared" si="25"/>
        <v>0</v>
      </c>
      <c r="AT28" s="1123" t="s">
        <v>718</v>
      </c>
      <c r="AU28" s="1124"/>
      <c r="AV28" s="1124"/>
      <c r="AW28" s="1124"/>
      <c r="AX28" s="1124"/>
      <c r="AY28" s="1124"/>
      <c r="AZ28" s="1124"/>
      <c r="BA28" s="1125"/>
    </row>
    <row r="29" spans="1:53" x14ac:dyDescent="0.2">
      <c r="A29" s="550"/>
      <c r="B29" s="551"/>
      <c r="C29" s="552"/>
      <c r="D29" s="553"/>
      <c r="E29" s="553"/>
      <c r="F29" s="554"/>
      <c r="G29" s="540">
        <f t="shared" si="0"/>
        <v>0</v>
      </c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2"/>
      <c r="S29" s="543">
        <f t="shared" si="26"/>
        <v>0</v>
      </c>
      <c r="T29" s="544">
        <f t="shared" si="1"/>
        <v>0</v>
      </c>
      <c r="U29" s="545"/>
      <c r="V29" s="618">
        <f t="shared" si="2"/>
        <v>0</v>
      </c>
      <c r="W29" s="546">
        <f t="shared" si="3"/>
        <v>0</v>
      </c>
      <c r="X29" s="546">
        <f t="shared" si="4"/>
        <v>0</v>
      </c>
      <c r="Y29" s="546">
        <f t="shared" si="5"/>
        <v>0</v>
      </c>
      <c r="Z29" s="619">
        <f t="shared" si="6"/>
        <v>0</v>
      </c>
      <c r="AA29" s="547">
        <f t="shared" si="7"/>
        <v>0</v>
      </c>
      <c r="AB29" s="547">
        <f t="shared" si="8"/>
        <v>0</v>
      </c>
      <c r="AC29" s="547">
        <f t="shared" si="9"/>
        <v>0</v>
      </c>
      <c r="AD29" s="620">
        <f t="shared" si="10"/>
        <v>0</v>
      </c>
      <c r="AE29" s="548">
        <f t="shared" si="11"/>
        <v>0</v>
      </c>
      <c r="AF29" s="548">
        <f t="shared" si="12"/>
        <v>0</v>
      </c>
      <c r="AG29" s="548">
        <f t="shared" si="13"/>
        <v>0</v>
      </c>
      <c r="AH29" s="549">
        <f t="shared" si="14"/>
        <v>0</v>
      </c>
      <c r="AI29" s="549">
        <f t="shared" si="15"/>
        <v>0</v>
      </c>
      <c r="AJ29" s="549">
        <f t="shared" si="16"/>
        <v>0</v>
      </c>
      <c r="AK29" s="483">
        <f t="shared" si="17"/>
        <v>0</v>
      </c>
      <c r="AL29" s="483">
        <f t="shared" si="18"/>
        <v>0</v>
      </c>
      <c r="AM29" s="483">
        <f t="shared" si="19"/>
        <v>0</v>
      </c>
      <c r="AN29" s="1021">
        <f t="shared" si="20"/>
        <v>0</v>
      </c>
      <c r="AO29" s="1019">
        <f t="shared" si="21"/>
        <v>0</v>
      </c>
      <c r="AP29" s="1020">
        <f t="shared" si="22"/>
        <v>0</v>
      </c>
      <c r="AQ29" s="1108">
        <f t="shared" si="23"/>
        <v>0</v>
      </c>
      <c r="AR29" s="1109">
        <f t="shared" si="24"/>
        <v>0</v>
      </c>
      <c r="AS29" s="1110">
        <f t="shared" si="25"/>
        <v>0</v>
      </c>
      <c r="AT29" s="1113"/>
      <c r="AU29" s="1113" t="s">
        <v>710</v>
      </c>
      <c r="AV29" s="1114" t="s">
        <v>711</v>
      </c>
      <c r="AW29" s="1114" t="s">
        <v>712</v>
      </c>
      <c r="AX29" s="1114" t="s">
        <v>713</v>
      </c>
      <c r="AY29" s="1114" t="s">
        <v>714</v>
      </c>
      <c r="AZ29" s="1114" t="s">
        <v>715</v>
      </c>
      <c r="BA29" s="1114" t="s">
        <v>716</v>
      </c>
    </row>
    <row r="30" spans="1:53" ht="12.75" customHeight="1" x14ac:dyDescent="0.2">
      <c r="A30" s="550"/>
      <c r="B30" s="551"/>
      <c r="C30" s="552"/>
      <c r="D30" s="553"/>
      <c r="E30" s="553"/>
      <c r="F30" s="554"/>
      <c r="G30" s="540">
        <f t="shared" si="0"/>
        <v>0</v>
      </c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2"/>
      <c r="S30" s="543">
        <f t="shared" si="26"/>
        <v>0</v>
      </c>
      <c r="T30" s="544">
        <f t="shared" si="1"/>
        <v>0</v>
      </c>
      <c r="U30" s="545"/>
      <c r="V30" s="618">
        <f t="shared" si="2"/>
        <v>0</v>
      </c>
      <c r="W30" s="546">
        <f t="shared" si="3"/>
        <v>0</v>
      </c>
      <c r="X30" s="546">
        <f t="shared" si="4"/>
        <v>0</v>
      </c>
      <c r="Y30" s="546">
        <f t="shared" si="5"/>
        <v>0</v>
      </c>
      <c r="Z30" s="619">
        <f t="shared" si="6"/>
        <v>0</v>
      </c>
      <c r="AA30" s="547">
        <f t="shared" si="7"/>
        <v>0</v>
      </c>
      <c r="AB30" s="547">
        <f t="shared" si="8"/>
        <v>0</v>
      </c>
      <c r="AC30" s="547">
        <f t="shared" si="9"/>
        <v>0</v>
      </c>
      <c r="AD30" s="620">
        <f t="shared" si="10"/>
        <v>0</v>
      </c>
      <c r="AE30" s="548">
        <f t="shared" si="11"/>
        <v>0</v>
      </c>
      <c r="AF30" s="548">
        <f t="shared" si="12"/>
        <v>0</v>
      </c>
      <c r="AG30" s="548">
        <f t="shared" si="13"/>
        <v>0</v>
      </c>
      <c r="AH30" s="549">
        <f t="shared" si="14"/>
        <v>0</v>
      </c>
      <c r="AI30" s="549">
        <f t="shared" si="15"/>
        <v>0</v>
      </c>
      <c r="AJ30" s="549">
        <f t="shared" si="16"/>
        <v>0</v>
      </c>
      <c r="AK30" s="483">
        <f t="shared" si="17"/>
        <v>0</v>
      </c>
      <c r="AL30" s="483">
        <f t="shared" si="18"/>
        <v>0</v>
      </c>
      <c r="AM30" s="483">
        <f t="shared" si="19"/>
        <v>0</v>
      </c>
      <c r="AN30" s="1021">
        <f t="shared" si="20"/>
        <v>0</v>
      </c>
      <c r="AO30" s="1019">
        <f t="shared" si="21"/>
        <v>0</v>
      </c>
      <c r="AP30" s="1020">
        <f t="shared" si="22"/>
        <v>0</v>
      </c>
      <c r="AQ30" s="1108">
        <f t="shared" si="23"/>
        <v>0</v>
      </c>
      <c r="AR30" s="1109">
        <f t="shared" si="24"/>
        <v>0</v>
      </c>
      <c r="AS30" s="1110">
        <f t="shared" si="25"/>
        <v>0</v>
      </c>
      <c r="AT30" s="1115" t="s">
        <v>57</v>
      </c>
      <c r="AU30" s="1116">
        <f>'C2_Kalkulation'!H14</f>
        <v>0</v>
      </c>
      <c r="AV30" s="1117">
        <v>7.6999999999999999E-2</v>
      </c>
      <c r="AW30" s="1118">
        <f>$AU30*AV30</f>
        <v>0</v>
      </c>
      <c r="AX30" s="1117">
        <v>5.6399999999999999E-2</v>
      </c>
      <c r="AY30" s="1118">
        <f>$AU30*AX30</f>
        <v>0</v>
      </c>
      <c r="AZ30" s="1117">
        <v>8.72E-2</v>
      </c>
      <c r="BA30" s="1118">
        <f>$AU30*AZ30</f>
        <v>0</v>
      </c>
    </row>
    <row r="31" spans="1:53" x14ac:dyDescent="0.2">
      <c r="A31" s="550"/>
      <c r="B31" s="551"/>
      <c r="C31" s="552"/>
      <c r="D31" s="553"/>
      <c r="E31" s="553"/>
      <c r="F31" s="554"/>
      <c r="G31" s="540">
        <f t="shared" si="0"/>
        <v>0</v>
      </c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2"/>
      <c r="S31" s="543">
        <f t="shared" si="26"/>
        <v>0</v>
      </c>
      <c r="T31" s="544">
        <f t="shared" si="1"/>
        <v>0</v>
      </c>
      <c r="U31" s="545"/>
      <c r="V31" s="618">
        <f t="shared" si="2"/>
        <v>0</v>
      </c>
      <c r="W31" s="546">
        <f t="shared" si="3"/>
        <v>0</v>
      </c>
      <c r="X31" s="546">
        <f t="shared" si="4"/>
        <v>0</v>
      </c>
      <c r="Y31" s="546">
        <f t="shared" si="5"/>
        <v>0</v>
      </c>
      <c r="Z31" s="619">
        <f t="shared" si="6"/>
        <v>0</v>
      </c>
      <c r="AA31" s="547">
        <f t="shared" si="7"/>
        <v>0</v>
      </c>
      <c r="AB31" s="547">
        <f t="shared" si="8"/>
        <v>0</v>
      </c>
      <c r="AC31" s="547">
        <f t="shared" si="9"/>
        <v>0</v>
      </c>
      <c r="AD31" s="620">
        <f t="shared" si="10"/>
        <v>0</v>
      </c>
      <c r="AE31" s="548">
        <f t="shared" si="11"/>
        <v>0</v>
      </c>
      <c r="AF31" s="548">
        <f t="shared" si="12"/>
        <v>0</v>
      </c>
      <c r="AG31" s="548">
        <f t="shared" si="13"/>
        <v>0</v>
      </c>
      <c r="AH31" s="549">
        <f t="shared" si="14"/>
        <v>0</v>
      </c>
      <c r="AI31" s="549">
        <f t="shared" si="15"/>
        <v>0</v>
      </c>
      <c r="AJ31" s="549">
        <f t="shared" si="16"/>
        <v>0</v>
      </c>
      <c r="AK31" s="483">
        <f t="shared" si="17"/>
        <v>0</v>
      </c>
      <c r="AL31" s="483">
        <f t="shared" si="18"/>
        <v>0</v>
      </c>
      <c r="AM31" s="483">
        <f t="shared" si="19"/>
        <v>0</v>
      </c>
      <c r="AN31" s="1021">
        <f t="shared" si="20"/>
        <v>0</v>
      </c>
      <c r="AO31" s="1019">
        <f t="shared" si="21"/>
        <v>0</v>
      </c>
      <c r="AP31" s="1020">
        <f t="shared" si="22"/>
        <v>0</v>
      </c>
      <c r="AQ31" s="1108">
        <f t="shared" si="23"/>
        <v>0</v>
      </c>
      <c r="AR31" s="1109">
        <f t="shared" si="24"/>
        <v>0</v>
      </c>
      <c r="AS31" s="1110">
        <f t="shared" si="25"/>
        <v>0</v>
      </c>
      <c r="AT31" s="1115" t="s">
        <v>58</v>
      </c>
      <c r="AU31" s="1116">
        <f>'C2_Kalkulation'!I14</f>
        <v>0</v>
      </c>
      <c r="AV31" s="1117">
        <v>0.1037</v>
      </c>
      <c r="AW31" s="1118">
        <f>$AU31*AV31</f>
        <v>0</v>
      </c>
      <c r="AX31" s="1117">
        <v>6.7500000000000004E-2</v>
      </c>
      <c r="AY31" s="1118">
        <f>$AU31*AX31</f>
        <v>0</v>
      </c>
      <c r="AZ31" s="1117">
        <v>0.1202</v>
      </c>
      <c r="BA31" s="1118">
        <f>$AU31*AZ31</f>
        <v>0</v>
      </c>
    </row>
    <row r="32" spans="1:53" x14ac:dyDescent="0.2">
      <c r="A32" s="550"/>
      <c r="B32" s="551"/>
      <c r="C32" s="552"/>
      <c r="D32" s="553"/>
      <c r="E32" s="553"/>
      <c r="F32" s="554"/>
      <c r="G32" s="540">
        <f t="shared" si="0"/>
        <v>0</v>
      </c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2"/>
      <c r="S32" s="543">
        <f t="shared" si="26"/>
        <v>0</v>
      </c>
      <c r="T32" s="544">
        <f t="shared" si="1"/>
        <v>0</v>
      </c>
      <c r="U32" s="545"/>
      <c r="V32" s="618">
        <f t="shared" si="2"/>
        <v>0</v>
      </c>
      <c r="W32" s="546">
        <f t="shared" si="3"/>
        <v>0</v>
      </c>
      <c r="X32" s="546">
        <f t="shared" si="4"/>
        <v>0</v>
      </c>
      <c r="Y32" s="546">
        <f t="shared" si="5"/>
        <v>0</v>
      </c>
      <c r="Z32" s="619">
        <f t="shared" si="6"/>
        <v>0</v>
      </c>
      <c r="AA32" s="547">
        <f t="shared" si="7"/>
        <v>0</v>
      </c>
      <c r="AB32" s="547">
        <f t="shared" si="8"/>
        <v>0</v>
      </c>
      <c r="AC32" s="547">
        <f t="shared" si="9"/>
        <v>0</v>
      </c>
      <c r="AD32" s="620">
        <f t="shared" si="10"/>
        <v>0</v>
      </c>
      <c r="AE32" s="548">
        <f t="shared" si="11"/>
        <v>0</v>
      </c>
      <c r="AF32" s="548">
        <f t="shared" si="12"/>
        <v>0</v>
      </c>
      <c r="AG32" s="548">
        <f t="shared" si="13"/>
        <v>0</v>
      </c>
      <c r="AH32" s="549">
        <f t="shared" si="14"/>
        <v>0</v>
      </c>
      <c r="AI32" s="549">
        <f t="shared" si="15"/>
        <v>0</v>
      </c>
      <c r="AJ32" s="549">
        <f t="shared" si="16"/>
        <v>0</v>
      </c>
      <c r="AK32" s="483">
        <f t="shared" si="17"/>
        <v>0</v>
      </c>
      <c r="AL32" s="483">
        <f t="shared" si="18"/>
        <v>0</v>
      </c>
      <c r="AM32" s="483">
        <f t="shared" si="19"/>
        <v>0</v>
      </c>
      <c r="AN32" s="1021">
        <f t="shared" si="20"/>
        <v>0</v>
      </c>
      <c r="AO32" s="1019">
        <f t="shared" si="21"/>
        <v>0</v>
      </c>
      <c r="AP32" s="1020">
        <f t="shared" si="22"/>
        <v>0</v>
      </c>
      <c r="AQ32" s="1108">
        <f t="shared" si="23"/>
        <v>0</v>
      </c>
      <c r="AR32" s="1109">
        <f t="shared" si="24"/>
        <v>0</v>
      </c>
      <c r="AS32" s="1110">
        <f t="shared" si="25"/>
        <v>0</v>
      </c>
      <c r="AT32" s="1115" t="s">
        <v>59</v>
      </c>
      <c r="AU32" s="1116">
        <f>'C2_Kalkulation'!J14</f>
        <v>0</v>
      </c>
      <c r="AV32" s="1117">
        <v>0.15509999999999999</v>
      </c>
      <c r="AW32" s="1118">
        <f>$AU32*AV32</f>
        <v>0</v>
      </c>
      <c r="AX32" s="1117">
        <v>0.1074</v>
      </c>
      <c r="AY32" s="1118">
        <f>$AU32*AX32</f>
        <v>0</v>
      </c>
      <c r="AZ32" s="1117">
        <v>0.14480000000000001</v>
      </c>
      <c r="BA32" s="1118">
        <f>$AU32*AZ32</f>
        <v>0</v>
      </c>
    </row>
    <row r="33" spans="1:53" x14ac:dyDescent="0.2">
      <c r="A33" s="550"/>
      <c r="B33" s="551"/>
      <c r="C33" s="552"/>
      <c r="D33" s="553"/>
      <c r="E33" s="553"/>
      <c r="F33" s="554"/>
      <c r="G33" s="540">
        <f t="shared" si="0"/>
        <v>0</v>
      </c>
      <c r="H33" s="541"/>
      <c r="I33" s="541"/>
      <c r="J33" s="541"/>
      <c r="K33" s="541"/>
      <c r="L33" s="541"/>
      <c r="M33" s="541"/>
      <c r="N33" s="541"/>
      <c r="O33" s="541"/>
      <c r="P33" s="541"/>
      <c r="Q33" s="541"/>
      <c r="R33" s="542"/>
      <c r="S33" s="543">
        <f t="shared" si="26"/>
        <v>0</v>
      </c>
      <c r="T33" s="544">
        <f t="shared" si="1"/>
        <v>0</v>
      </c>
      <c r="U33" s="545"/>
      <c r="V33" s="618">
        <f t="shared" si="2"/>
        <v>0</v>
      </c>
      <c r="W33" s="546">
        <f t="shared" si="3"/>
        <v>0</v>
      </c>
      <c r="X33" s="546">
        <f t="shared" si="4"/>
        <v>0</v>
      </c>
      <c r="Y33" s="546">
        <f t="shared" si="5"/>
        <v>0</v>
      </c>
      <c r="Z33" s="619">
        <f t="shared" si="6"/>
        <v>0</v>
      </c>
      <c r="AA33" s="547">
        <f t="shared" si="7"/>
        <v>0</v>
      </c>
      <c r="AB33" s="547">
        <f t="shared" si="8"/>
        <v>0</v>
      </c>
      <c r="AC33" s="547">
        <f t="shared" si="9"/>
        <v>0</v>
      </c>
      <c r="AD33" s="620">
        <f t="shared" si="10"/>
        <v>0</v>
      </c>
      <c r="AE33" s="548">
        <f t="shared" si="11"/>
        <v>0</v>
      </c>
      <c r="AF33" s="548">
        <f t="shared" si="12"/>
        <v>0</v>
      </c>
      <c r="AG33" s="548">
        <f t="shared" si="13"/>
        <v>0</v>
      </c>
      <c r="AH33" s="549">
        <f t="shared" si="14"/>
        <v>0</v>
      </c>
      <c r="AI33" s="549">
        <f t="shared" si="15"/>
        <v>0</v>
      </c>
      <c r="AJ33" s="549">
        <f t="shared" si="16"/>
        <v>0</v>
      </c>
      <c r="AK33" s="483">
        <f t="shared" si="17"/>
        <v>0</v>
      </c>
      <c r="AL33" s="483">
        <f t="shared" si="18"/>
        <v>0</v>
      </c>
      <c r="AM33" s="483">
        <f t="shared" si="19"/>
        <v>0</v>
      </c>
      <c r="AN33" s="1021">
        <f t="shared" si="20"/>
        <v>0</v>
      </c>
      <c r="AO33" s="1019">
        <f t="shared" si="21"/>
        <v>0</v>
      </c>
      <c r="AP33" s="1020">
        <f t="shared" si="22"/>
        <v>0</v>
      </c>
      <c r="AQ33" s="1108">
        <f t="shared" si="23"/>
        <v>0</v>
      </c>
      <c r="AR33" s="1109">
        <f t="shared" si="24"/>
        <v>0</v>
      </c>
      <c r="AS33" s="1110">
        <f t="shared" si="25"/>
        <v>0</v>
      </c>
      <c r="AT33" s="1115" t="s">
        <v>60</v>
      </c>
      <c r="AU33" s="1116">
        <f>'C2_Kalkulation'!K14</f>
        <v>0</v>
      </c>
      <c r="AV33" s="1117">
        <v>0.24629999999999999</v>
      </c>
      <c r="AW33" s="1118">
        <f>$AU33*AV33</f>
        <v>0</v>
      </c>
      <c r="AX33" s="1117">
        <v>0.14130000000000001</v>
      </c>
      <c r="AY33" s="1118">
        <f>$AU33*AX33</f>
        <v>0</v>
      </c>
      <c r="AZ33" s="1117">
        <v>0.16270000000000001</v>
      </c>
      <c r="BA33" s="1118">
        <f>$AU33*AZ33</f>
        <v>0</v>
      </c>
    </row>
    <row r="34" spans="1:53" x14ac:dyDescent="0.2">
      <c r="A34" s="550"/>
      <c r="B34" s="551"/>
      <c r="C34" s="552"/>
      <c r="D34" s="553"/>
      <c r="E34" s="553"/>
      <c r="F34" s="554"/>
      <c r="G34" s="540">
        <f t="shared" si="0"/>
        <v>0</v>
      </c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2"/>
      <c r="S34" s="543">
        <f t="shared" si="26"/>
        <v>0</v>
      </c>
      <c r="T34" s="544">
        <f t="shared" si="1"/>
        <v>0</v>
      </c>
      <c r="U34" s="545"/>
      <c r="V34" s="618">
        <f t="shared" si="2"/>
        <v>0</v>
      </c>
      <c r="W34" s="546">
        <f t="shared" si="3"/>
        <v>0</v>
      </c>
      <c r="X34" s="546">
        <f t="shared" si="4"/>
        <v>0</v>
      </c>
      <c r="Y34" s="546">
        <f t="shared" si="5"/>
        <v>0</v>
      </c>
      <c r="Z34" s="619">
        <f t="shared" si="6"/>
        <v>0</v>
      </c>
      <c r="AA34" s="547">
        <f t="shared" si="7"/>
        <v>0</v>
      </c>
      <c r="AB34" s="547">
        <f t="shared" si="8"/>
        <v>0</v>
      </c>
      <c r="AC34" s="547">
        <f t="shared" si="9"/>
        <v>0</v>
      </c>
      <c r="AD34" s="620">
        <f t="shared" si="10"/>
        <v>0</v>
      </c>
      <c r="AE34" s="548">
        <f t="shared" si="11"/>
        <v>0</v>
      </c>
      <c r="AF34" s="548">
        <f t="shared" si="12"/>
        <v>0</v>
      </c>
      <c r="AG34" s="548">
        <f t="shared" si="13"/>
        <v>0</v>
      </c>
      <c r="AH34" s="549">
        <f t="shared" si="14"/>
        <v>0</v>
      </c>
      <c r="AI34" s="549">
        <f t="shared" si="15"/>
        <v>0</v>
      </c>
      <c r="AJ34" s="549">
        <f t="shared" si="16"/>
        <v>0</v>
      </c>
      <c r="AK34" s="483">
        <f t="shared" si="17"/>
        <v>0</v>
      </c>
      <c r="AL34" s="483">
        <f t="shared" si="18"/>
        <v>0</v>
      </c>
      <c r="AM34" s="483">
        <f t="shared" si="19"/>
        <v>0</v>
      </c>
      <c r="AN34" s="1021">
        <f t="shared" si="20"/>
        <v>0</v>
      </c>
      <c r="AO34" s="1019">
        <f t="shared" si="21"/>
        <v>0</v>
      </c>
      <c r="AP34" s="1020">
        <f t="shared" si="22"/>
        <v>0</v>
      </c>
      <c r="AQ34" s="1108">
        <f t="shared" si="23"/>
        <v>0</v>
      </c>
      <c r="AR34" s="1109">
        <f t="shared" si="24"/>
        <v>0</v>
      </c>
      <c r="AS34" s="1110">
        <f t="shared" si="25"/>
        <v>0</v>
      </c>
      <c r="AT34" s="1115" t="s">
        <v>61</v>
      </c>
      <c r="AU34" s="1116">
        <f>'C2_Kalkulation'!L14</f>
        <v>0</v>
      </c>
      <c r="AV34" s="1117">
        <v>0.38419999999999999</v>
      </c>
      <c r="AW34" s="1118">
        <f>$AU34*AV34</f>
        <v>0</v>
      </c>
      <c r="AX34" s="1117">
        <v>0.11020000000000001</v>
      </c>
      <c r="AY34" s="1118">
        <f>$AU34*AX34</f>
        <v>0</v>
      </c>
      <c r="AZ34" s="1117">
        <v>0.17580000000000001</v>
      </c>
      <c r="BA34" s="1118">
        <f>$AU34*AZ34</f>
        <v>0</v>
      </c>
    </row>
    <row r="35" spans="1:53" ht="13.5" thickBot="1" x14ac:dyDescent="0.25">
      <c r="A35" s="550"/>
      <c r="B35" s="551"/>
      <c r="C35" s="552"/>
      <c r="D35" s="553"/>
      <c r="E35" s="553"/>
      <c r="F35" s="554"/>
      <c r="G35" s="540">
        <f t="shared" si="0"/>
        <v>0</v>
      </c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2"/>
      <c r="S35" s="543">
        <f t="shared" si="26"/>
        <v>0</v>
      </c>
      <c r="T35" s="544">
        <f t="shared" si="1"/>
        <v>0</v>
      </c>
      <c r="U35" s="545"/>
      <c r="V35" s="618">
        <f t="shared" si="2"/>
        <v>0</v>
      </c>
      <c r="W35" s="546">
        <f t="shared" si="3"/>
        <v>0</v>
      </c>
      <c r="X35" s="546">
        <f t="shared" si="4"/>
        <v>0</v>
      </c>
      <c r="Y35" s="546">
        <f t="shared" si="5"/>
        <v>0</v>
      </c>
      <c r="Z35" s="619">
        <f t="shared" si="6"/>
        <v>0</v>
      </c>
      <c r="AA35" s="547">
        <f t="shared" si="7"/>
        <v>0</v>
      </c>
      <c r="AB35" s="547">
        <f t="shared" si="8"/>
        <v>0</v>
      </c>
      <c r="AC35" s="547">
        <f t="shared" si="9"/>
        <v>0</v>
      </c>
      <c r="AD35" s="620">
        <f t="shared" si="10"/>
        <v>0</v>
      </c>
      <c r="AE35" s="548">
        <f t="shared" si="11"/>
        <v>0</v>
      </c>
      <c r="AF35" s="548">
        <f t="shared" si="12"/>
        <v>0</v>
      </c>
      <c r="AG35" s="548">
        <f t="shared" si="13"/>
        <v>0</v>
      </c>
      <c r="AH35" s="549">
        <f t="shared" si="14"/>
        <v>0</v>
      </c>
      <c r="AI35" s="549">
        <f t="shared" si="15"/>
        <v>0</v>
      </c>
      <c r="AJ35" s="549">
        <f t="shared" si="16"/>
        <v>0</v>
      </c>
      <c r="AK35" s="483">
        <f t="shared" si="17"/>
        <v>0</v>
      </c>
      <c r="AL35" s="483">
        <f t="shared" si="18"/>
        <v>0</v>
      </c>
      <c r="AM35" s="483">
        <f t="shared" si="19"/>
        <v>0</v>
      </c>
      <c r="AN35" s="1021">
        <f t="shared" si="20"/>
        <v>0</v>
      </c>
      <c r="AO35" s="1019">
        <f t="shared" si="21"/>
        <v>0</v>
      </c>
      <c r="AP35" s="1020">
        <f t="shared" si="22"/>
        <v>0</v>
      </c>
      <c r="AQ35" s="1108">
        <f t="shared" si="23"/>
        <v>0</v>
      </c>
      <c r="AR35" s="1109">
        <f t="shared" si="24"/>
        <v>0</v>
      </c>
      <c r="AS35" s="1110">
        <f t="shared" si="25"/>
        <v>0</v>
      </c>
      <c r="AT35" s="1119"/>
      <c r="AU35" s="1120"/>
      <c r="AV35" s="1121" t="s">
        <v>717</v>
      </c>
      <c r="AW35" s="1122">
        <f>SUM(AW30:AW34)</f>
        <v>0</v>
      </c>
      <c r="AX35" s="1121"/>
      <c r="AY35" s="1122">
        <f>SUM(AY30:AY34)</f>
        <v>0</v>
      </c>
      <c r="AZ35" s="1121"/>
      <c r="BA35" s="1122">
        <f>SUM(BA30:BA34)</f>
        <v>0</v>
      </c>
    </row>
    <row r="36" spans="1:53" ht="13.5" thickTop="1" x14ac:dyDescent="0.2">
      <c r="A36" s="550"/>
      <c r="B36" s="551"/>
      <c r="C36" s="552"/>
      <c r="D36" s="553"/>
      <c r="E36" s="553"/>
      <c r="F36" s="554"/>
      <c r="G36" s="540">
        <f t="shared" si="0"/>
        <v>0</v>
      </c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2"/>
      <c r="S36" s="543">
        <f t="shared" si="26"/>
        <v>0</v>
      </c>
      <c r="T36" s="544">
        <f t="shared" si="1"/>
        <v>0</v>
      </c>
      <c r="U36" s="545"/>
      <c r="V36" s="618">
        <f t="shared" si="2"/>
        <v>0</v>
      </c>
      <c r="W36" s="546">
        <f t="shared" si="3"/>
        <v>0</v>
      </c>
      <c r="X36" s="546">
        <f t="shared" si="4"/>
        <v>0</v>
      </c>
      <c r="Y36" s="546">
        <f t="shared" si="5"/>
        <v>0</v>
      </c>
      <c r="Z36" s="619">
        <f t="shared" si="6"/>
        <v>0</v>
      </c>
      <c r="AA36" s="547">
        <f t="shared" si="7"/>
        <v>0</v>
      </c>
      <c r="AB36" s="547">
        <f t="shared" si="8"/>
        <v>0</v>
      </c>
      <c r="AC36" s="547">
        <f t="shared" si="9"/>
        <v>0</v>
      </c>
      <c r="AD36" s="620">
        <f t="shared" si="10"/>
        <v>0</v>
      </c>
      <c r="AE36" s="548">
        <f t="shared" si="11"/>
        <v>0</v>
      </c>
      <c r="AF36" s="548">
        <f t="shared" si="12"/>
        <v>0</v>
      </c>
      <c r="AG36" s="548">
        <f t="shared" si="13"/>
        <v>0</v>
      </c>
      <c r="AH36" s="549">
        <f t="shared" si="14"/>
        <v>0</v>
      </c>
      <c r="AI36" s="549">
        <f t="shared" si="15"/>
        <v>0</v>
      </c>
      <c r="AJ36" s="549">
        <f t="shared" si="16"/>
        <v>0</v>
      </c>
      <c r="AK36" s="483">
        <f t="shared" si="17"/>
        <v>0</v>
      </c>
      <c r="AL36" s="483">
        <f t="shared" si="18"/>
        <v>0</v>
      </c>
      <c r="AM36" s="483">
        <f t="shared" si="19"/>
        <v>0</v>
      </c>
      <c r="AN36" s="1021">
        <f t="shared" si="20"/>
        <v>0</v>
      </c>
      <c r="AO36" s="1019">
        <f t="shared" si="21"/>
        <v>0</v>
      </c>
      <c r="AP36" s="1020">
        <f t="shared" si="22"/>
        <v>0</v>
      </c>
      <c r="AQ36" s="1108">
        <f t="shared" si="23"/>
        <v>0</v>
      </c>
      <c r="AR36" s="1109">
        <f t="shared" si="24"/>
        <v>0</v>
      </c>
      <c r="AS36" s="1110">
        <f t="shared" si="25"/>
        <v>0</v>
      </c>
    </row>
    <row r="37" spans="1:53" x14ac:dyDescent="0.2">
      <c r="A37" s="550"/>
      <c r="B37" s="551"/>
      <c r="C37" s="552"/>
      <c r="D37" s="553"/>
      <c r="E37" s="553"/>
      <c r="F37" s="554"/>
      <c r="G37" s="540">
        <f t="shared" si="0"/>
        <v>0</v>
      </c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2"/>
      <c r="S37" s="543">
        <f t="shared" si="26"/>
        <v>0</v>
      </c>
      <c r="T37" s="544">
        <f t="shared" si="1"/>
        <v>0</v>
      </c>
      <c r="U37" s="545"/>
      <c r="V37" s="618">
        <f t="shared" si="2"/>
        <v>0</v>
      </c>
      <c r="W37" s="546">
        <f t="shared" si="3"/>
        <v>0</v>
      </c>
      <c r="X37" s="546">
        <f t="shared" si="4"/>
        <v>0</v>
      </c>
      <c r="Y37" s="546">
        <f t="shared" si="5"/>
        <v>0</v>
      </c>
      <c r="Z37" s="619">
        <f t="shared" si="6"/>
        <v>0</v>
      </c>
      <c r="AA37" s="547">
        <f t="shared" si="7"/>
        <v>0</v>
      </c>
      <c r="AB37" s="547">
        <f t="shared" si="8"/>
        <v>0</v>
      </c>
      <c r="AC37" s="547">
        <f t="shared" si="9"/>
        <v>0</v>
      </c>
      <c r="AD37" s="620">
        <f t="shared" si="10"/>
        <v>0</v>
      </c>
      <c r="AE37" s="548">
        <f t="shared" si="11"/>
        <v>0</v>
      </c>
      <c r="AF37" s="548">
        <f t="shared" si="12"/>
        <v>0</v>
      </c>
      <c r="AG37" s="548">
        <f t="shared" si="13"/>
        <v>0</v>
      </c>
      <c r="AH37" s="549">
        <f t="shared" si="14"/>
        <v>0</v>
      </c>
      <c r="AI37" s="549">
        <f t="shared" si="15"/>
        <v>0</v>
      </c>
      <c r="AJ37" s="549">
        <f t="shared" si="16"/>
        <v>0</v>
      </c>
      <c r="AK37" s="483">
        <f t="shared" si="17"/>
        <v>0</v>
      </c>
      <c r="AL37" s="483">
        <f t="shared" si="18"/>
        <v>0</v>
      </c>
      <c r="AM37" s="483">
        <f t="shared" si="19"/>
        <v>0</v>
      </c>
      <c r="AN37" s="1021">
        <f t="shared" si="20"/>
        <v>0</v>
      </c>
      <c r="AO37" s="1019">
        <f t="shared" si="21"/>
        <v>0</v>
      </c>
      <c r="AP37" s="1020">
        <f t="shared" si="22"/>
        <v>0</v>
      </c>
      <c r="AQ37" s="1108">
        <f t="shared" si="23"/>
        <v>0</v>
      </c>
      <c r="AR37" s="1109">
        <f t="shared" si="24"/>
        <v>0</v>
      </c>
      <c r="AS37" s="1110">
        <f t="shared" si="25"/>
        <v>0</v>
      </c>
    </row>
    <row r="38" spans="1:53" x14ac:dyDescent="0.2">
      <c r="A38" s="550"/>
      <c r="B38" s="551"/>
      <c r="C38" s="552"/>
      <c r="D38" s="553"/>
      <c r="E38" s="553"/>
      <c r="F38" s="554"/>
      <c r="G38" s="540">
        <f t="shared" si="0"/>
        <v>0</v>
      </c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2"/>
      <c r="S38" s="543">
        <f t="shared" si="26"/>
        <v>0</v>
      </c>
      <c r="T38" s="544">
        <f t="shared" si="1"/>
        <v>0</v>
      </c>
      <c r="U38" s="545"/>
      <c r="V38" s="618">
        <f t="shared" si="2"/>
        <v>0</v>
      </c>
      <c r="W38" s="546">
        <f t="shared" si="3"/>
        <v>0</v>
      </c>
      <c r="X38" s="546">
        <f t="shared" si="4"/>
        <v>0</v>
      </c>
      <c r="Y38" s="546">
        <f t="shared" si="5"/>
        <v>0</v>
      </c>
      <c r="Z38" s="619">
        <f t="shared" si="6"/>
        <v>0</v>
      </c>
      <c r="AA38" s="547">
        <f t="shared" si="7"/>
        <v>0</v>
      </c>
      <c r="AB38" s="547">
        <f t="shared" si="8"/>
        <v>0</v>
      </c>
      <c r="AC38" s="547">
        <f t="shared" si="9"/>
        <v>0</v>
      </c>
      <c r="AD38" s="620">
        <f t="shared" si="10"/>
        <v>0</v>
      </c>
      <c r="AE38" s="548">
        <f t="shared" si="11"/>
        <v>0</v>
      </c>
      <c r="AF38" s="548">
        <f t="shared" si="12"/>
        <v>0</v>
      </c>
      <c r="AG38" s="548">
        <f t="shared" si="13"/>
        <v>0</v>
      </c>
      <c r="AH38" s="549">
        <f t="shared" si="14"/>
        <v>0</v>
      </c>
      <c r="AI38" s="549">
        <f t="shared" si="15"/>
        <v>0</v>
      </c>
      <c r="AJ38" s="549">
        <f t="shared" si="16"/>
        <v>0</v>
      </c>
      <c r="AK38" s="483">
        <f t="shared" si="17"/>
        <v>0</v>
      </c>
      <c r="AL38" s="483">
        <f t="shared" si="18"/>
        <v>0</v>
      </c>
      <c r="AM38" s="483">
        <f t="shared" si="19"/>
        <v>0</v>
      </c>
      <c r="AN38" s="1021">
        <f t="shared" si="20"/>
        <v>0</v>
      </c>
      <c r="AO38" s="1019">
        <f t="shared" si="21"/>
        <v>0</v>
      </c>
      <c r="AP38" s="1020">
        <f t="shared" si="22"/>
        <v>0</v>
      </c>
      <c r="AQ38" s="1108">
        <f t="shared" si="23"/>
        <v>0</v>
      </c>
      <c r="AR38" s="1109">
        <f t="shared" si="24"/>
        <v>0</v>
      </c>
      <c r="AS38" s="1110">
        <f t="shared" si="25"/>
        <v>0</v>
      </c>
    </row>
    <row r="39" spans="1:53" x14ac:dyDescent="0.2">
      <c r="A39" s="550"/>
      <c r="B39" s="551"/>
      <c r="C39" s="552"/>
      <c r="D39" s="553"/>
      <c r="E39" s="553"/>
      <c r="F39" s="554"/>
      <c r="G39" s="540">
        <f t="shared" si="0"/>
        <v>0</v>
      </c>
      <c r="H39" s="541"/>
      <c r="I39" s="541"/>
      <c r="J39" s="541"/>
      <c r="K39" s="541"/>
      <c r="L39" s="541"/>
      <c r="M39" s="541"/>
      <c r="N39" s="541"/>
      <c r="O39" s="541"/>
      <c r="P39" s="541"/>
      <c r="Q39" s="541"/>
      <c r="R39" s="542"/>
      <c r="S39" s="543">
        <f t="shared" si="26"/>
        <v>0</v>
      </c>
      <c r="T39" s="544">
        <f t="shared" si="1"/>
        <v>0</v>
      </c>
      <c r="U39" s="545"/>
      <c r="V39" s="618">
        <f t="shared" si="2"/>
        <v>0</v>
      </c>
      <c r="W39" s="546">
        <f t="shared" si="3"/>
        <v>0</v>
      </c>
      <c r="X39" s="546">
        <f t="shared" si="4"/>
        <v>0</v>
      </c>
      <c r="Y39" s="546">
        <f t="shared" si="5"/>
        <v>0</v>
      </c>
      <c r="Z39" s="619">
        <f t="shared" si="6"/>
        <v>0</v>
      </c>
      <c r="AA39" s="547">
        <f t="shared" si="7"/>
        <v>0</v>
      </c>
      <c r="AB39" s="547">
        <f t="shared" si="8"/>
        <v>0</v>
      </c>
      <c r="AC39" s="547">
        <f t="shared" si="9"/>
        <v>0</v>
      </c>
      <c r="AD39" s="620">
        <f t="shared" si="10"/>
        <v>0</v>
      </c>
      <c r="AE39" s="548">
        <f t="shared" si="11"/>
        <v>0</v>
      </c>
      <c r="AF39" s="548">
        <f t="shared" si="12"/>
        <v>0</v>
      </c>
      <c r="AG39" s="548">
        <f t="shared" si="13"/>
        <v>0</v>
      </c>
      <c r="AH39" s="549">
        <f t="shared" si="14"/>
        <v>0</v>
      </c>
      <c r="AI39" s="549">
        <f t="shared" si="15"/>
        <v>0</v>
      </c>
      <c r="AJ39" s="549">
        <f t="shared" si="16"/>
        <v>0</v>
      </c>
      <c r="AK39" s="483">
        <f t="shared" si="17"/>
        <v>0</v>
      </c>
      <c r="AL39" s="483">
        <f t="shared" si="18"/>
        <v>0</v>
      </c>
      <c r="AM39" s="483">
        <f t="shared" si="19"/>
        <v>0</v>
      </c>
      <c r="AN39" s="1021">
        <f t="shared" si="20"/>
        <v>0</v>
      </c>
      <c r="AO39" s="1019">
        <f t="shared" si="21"/>
        <v>0</v>
      </c>
      <c r="AP39" s="1020">
        <f t="shared" si="22"/>
        <v>0</v>
      </c>
      <c r="AQ39" s="1108">
        <f t="shared" si="23"/>
        <v>0</v>
      </c>
      <c r="AR39" s="1109">
        <f t="shared" si="24"/>
        <v>0</v>
      </c>
      <c r="AS39" s="1110">
        <f t="shared" si="25"/>
        <v>0</v>
      </c>
    </row>
    <row r="40" spans="1:53" x14ac:dyDescent="0.2">
      <c r="A40" s="550"/>
      <c r="B40" s="551"/>
      <c r="C40" s="552"/>
      <c r="D40" s="553"/>
      <c r="E40" s="553"/>
      <c r="F40" s="554"/>
      <c r="G40" s="540">
        <f t="shared" si="0"/>
        <v>0</v>
      </c>
      <c r="H40" s="541"/>
      <c r="I40" s="541"/>
      <c r="J40" s="541"/>
      <c r="K40" s="541"/>
      <c r="L40" s="541"/>
      <c r="M40" s="541"/>
      <c r="N40" s="541"/>
      <c r="O40" s="541"/>
      <c r="P40" s="541"/>
      <c r="Q40" s="541"/>
      <c r="R40" s="542"/>
      <c r="S40" s="543">
        <f t="shared" si="26"/>
        <v>0</v>
      </c>
      <c r="T40" s="544">
        <f t="shared" si="1"/>
        <v>0</v>
      </c>
      <c r="U40" s="545"/>
      <c r="V40" s="618">
        <f t="shared" si="2"/>
        <v>0</v>
      </c>
      <c r="W40" s="546">
        <f t="shared" si="3"/>
        <v>0</v>
      </c>
      <c r="X40" s="546">
        <f t="shared" si="4"/>
        <v>0</v>
      </c>
      <c r="Y40" s="546">
        <f t="shared" si="5"/>
        <v>0</v>
      </c>
      <c r="Z40" s="619">
        <f t="shared" si="6"/>
        <v>0</v>
      </c>
      <c r="AA40" s="547">
        <f t="shared" si="7"/>
        <v>0</v>
      </c>
      <c r="AB40" s="547">
        <f t="shared" si="8"/>
        <v>0</v>
      </c>
      <c r="AC40" s="547">
        <f t="shared" si="9"/>
        <v>0</v>
      </c>
      <c r="AD40" s="620">
        <f t="shared" si="10"/>
        <v>0</v>
      </c>
      <c r="AE40" s="548">
        <f t="shared" si="11"/>
        <v>0</v>
      </c>
      <c r="AF40" s="548">
        <f t="shared" si="12"/>
        <v>0</v>
      </c>
      <c r="AG40" s="548">
        <f t="shared" si="13"/>
        <v>0</v>
      </c>
      <c r="AH40" s="549">
        <f t="shared" si="14"/>
        <v>0</v>
      </c>
      <c r="AI40" s="549">
        <f t="shared" si="15"/>
        <v>0</v>
      </c>
      <c r="AJ40" s="549">
        <f t="shared" si="16"/>
        <v>0</v>
      </c>
      <c r="AK40" s="483">
        <f t="shared" si="17"/>
        <v>0</v>
      </c>
      <c r="AL40" s="483">
        <f t="shared" si="18"/>
        <v>0</v>
      </c>
      <c r="AM40" s="483">
        <f t="shared" si="19"/>
        <v>0</v>
      </c>
      <c r="AN40" s="1021">
        <f t="shared" si="20"/>
        <v>0</v>
      </c>
      <c r="AO40" s="1019">
        <f t="shared" si="21"/>
        <v>0</v>
      </c>
      <c r="AP40" s="1020">
        <f t="shared" si="22"/>
        <v>0</v>
      </c>
      <c r="AQ40" s="1108">
        <f t="shared" si="23"/>
        <v>0</v>
      </c>
      <c r="AR40" s="1109">
        <f t="shared" si="24"/>
        <v>0</v>
      </c>
      <c r="AS40" s="1110">
        <f t="shared" si="25"/>
        <v>0</v>
      </c>
    </row>
    <row r="41" spans="1:53" x14ac:dyDescent="0.2">
      <c r="A41" s="550"/>
      <c r="B41" s="551"/>
      <c r="C41" s="552"/>
      <c r="D41" s="553"/>
      <c r="E41" s="553"/>
      <c r="F41" s="554"/>
      <c r="G41" s="540">
        <f t="shared" si="0"/>
        <v>0</v>
      </c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2"/>
      <c r="S41" s="543">
        <f t="shared" si="26"/>
        <v>0</v>
      </c>
      <c r="T41" s="544">
        <f t="shared" si="1"/>
        <v>0</v>
      </c>
      <c r="U41" s="545"/>
      <c r="V41" s="618">
        <f t="shared" si="2"/>
        <v>0</v>
      </c>
      <c r="W41" s="546">
        <f t="shared" si="3"/>
        <v>0</v>
      </c>
      <c r="X41" s="546">
        <f t="shared" si="4"/>
        <v>0</v>
      </c>
      <c r="Y41" s="546">
        <f t="shared" si="5"/>
        <v>0</v>
      </c>
      <c r="Z41" s="619">
        <f t="shared" si="6"/>
        <v>0</v>
      </c>
      <c r="AA41" s="547">
        <f t="shared" si="7"/>
        <v>0</v>
      </c>
      <c r="AB41" s="547">
        <f t="shared" si="8"/>
        <v>0</v>
      </c>
      <c r="AC41" s="547">
        <f t="shared" si="9"/>
        <v>0</v>
      </c>
      <c r="AD41" s="620">
        <f t="shared" si="10"/>
        <v>0</v>
      </c>
      <c r="AE41" s="548">
        <f t="shared" si="11"/>
        <v>0</v>
      </c>
      <c r="AF41" s="548">
        <f t="shared" si="12"/>
        <v>0</v>
      </c>
      <c r="AG41" s="548">
        <f t="shared" si="13"/>
        <v>0</v>
      </c>
      <c r="AH41" s="549">
        <f t="shared" si="14"/>
        <v>0</v>
      </c>
      <c r="AI41" s="549">
        <f t="shared" si="15"/>
        <v>0</v>
      </c>
      <c r="AJ41" s="549">
        <f t="shared" si="16"/>
        <v>0</v>
      </c>
      <c r="AK41" s="483">
        <f t="shared" si="17"/>
        <v>0</v>
      </c>
      <c r="AL41" s="483">
        <f t="shared" si="18"/>
        <v>0</v>
      </c>
      <c r="AM41" s="483">
        <f t="shared" si="19"/>
        <v>0</v>
      </c>
      <c r="AN41" s="1021">
        <f t="shared" si="20"/>
        <v>0</v>
      </c>
      <c r="AO41" s="1019">
        <f t="shared" si="21"/>
        <v>0</v>
      </c>
      <c r="AP41" s="1020">
        <f t="shared" si="22"/>
        <v>0</v>
      </c>
      <c r="AQ41" s="1108">
        <f t="shared" si="23"/>
        <v>0</v>
      </c>
      <c r="AR41" s="1109">
        <f t="shared" si="24"/>
        <v>0</v>
      </c>
      <c r="AS41" s="1110">
        <f t="shared" si="25"/>
        <v>0</v>
      </c>
    </row>
    <row r="42" spans="1:53" x14ac:dyDescent="0.2">
      <c r="A42" s="550"/>
      <c r="B42" s="551"/>
      <c r="C42" s="552"/>
      <c r="D42" s="553"/>
      <c r="E42" s="553"/>
      <c r="F42" s="554"/>
      <c r="G42" s="540">
        <f t="shared" si="0"/>
        <v>0</v>
      </c>
      <c r="H42" s="541"/>
      <c r="I42" s="541"/>
      <c r="J42" s="541"/>
      <c r="K42" s="541"/>
      <c r="L42" s="541"/>
      <c r="M42" s="541"/>
      <c r="N42" s="541"/>
      <c r="O42" s="541"/>
      <c r="P42" s="541"/>
      <c r="Q42" s="541"/>
      <c r="R42" s="542"/>
      <c r="S42" s="543">
        <f t="shared" si="26"/>
        <v>0</v>
      </c>
      <c r="T42" s="544">
        <f t="shared" si="1"/>
        <v>0</v>
      </c>
      <c r="U42" s="545"/>
      <c r="V42" s="618">
        <f t="shared" si="2"/>
        <v>0</v>
      </c>
      <c r="W42" s="546">
        <f t="shared" si="3"/>
        <v>0</v>
      </c>
      <c r="X42" s="546">
        <f t="shared" si="4"/>
        <v>0</v>
      </c>
      <c r="Y42" s="546">
        <f t="shared" si="5"/>
        <v>0</v>
      </c>
      <c r="Z42" s="619">
        <f t="shared" si="6"/>
        <v>0</v>
      </c>
      <c r="AA42" s="547">
        <f t="shared" si="7"/>
        <v>0</v>
      </c>
      <c r="AB42" s="547">
        <f t="shared" si="8"/>
        <v>0</v>
      </c>
      <c r="AC42" s="547">
        <f t="shared" si="9"/>
        <v>0</v>
      </c>
      <c r="AD42" s="620">
        <f t="shared" si="10"/>
        <v>0</v>
      </c>
      <c r="AE42" s="548">
        <f t="shared" si="11"/>
        <v>0</v>
      </c>
      <c r="AF42" s="548">
        <f t="shared" si="12"/>
        <v>0</v>
      </c>
      <c r="AG42" s="548">
        <f t="shared" si="13"/>
        <v>0</v>
      </c>
      <c r="AH42" s="549">
        <f t="shared" si="14"/>
        <v>0</v>
      </c>
      <c r="AI42" s="549">
        <f t="shared" si="15"/>
        <v>0</v>
      </c>
      <c r="AJ42" s="549">
        <f t="shared" si="16"/>
        <v>0</v>
      </c>
      <c r="AK42" s="483">
        <f t="shared" si="17"/>
        <v>0</v>
      </c>
      <c r="AL42" s="483">
        <f t="shared" si="18"/>
        <v>0</v>
      </c>
      <c r="AM42" s="483">
        <f t="shared" si="19"/>
        <v>0</v>
      </c>
      <c r="AN42" s="1021">
        <f t="shared" si="20"/>
        <v>0</v>
      </c>
      <c r="AO42" s="1019">
        <f t="shared" si="21"/>
        <v>0</v>
      </c>
      <c r="AP42" s="1020">
        <f t="shared" si="22"/>
        <v>0</v>
      </c>
      <c r="AQ42" s="1108">
        <f t="shared" si="23"/>
        <v>0</v>
      </c>
      <c r="AR42" s="1109">
        <f t="shared" si="24"/>
        <v>0</v>
      </c>
      <c r="AS42" s="1110">
        <f t="shared" si="25"/>
        <v>0</v>
      </c>
    </row>
    <row r="43" spans="1:53" x14ac:dyDescent="0.2">
      <c r="A43" s="550"/>
      <c r="B43" s="551"/>
      <c r="C43" s="552"/>
      <c r="D43" s="553"/>
      <c r="E43" s="553"/>
      <c r="F43" s="554"/>
      <c r="G43" s="540">
        <f t="shared" si="0"/>
        <v>0</v>
      </c>
      <c r="H43" s="541"/>
      <c r="I43" s="541"/>
      <c r="J43" s="541"/>
      <c r="K43" s="541"/>
      <c r="L43" s="541"/>
      <c r="M43" s="541"/>
      <c r="N43" s="541"/>
      <c r="O43" s="541"/>
      <c r="P43" s="541"/>
      <c r="Q43" s="541"/>
      <c r="R43" s="542"/>
      <c r="S43" s="543">
        <f t="shared" si="26"/>
        <v>0</v>
      </c>
      <c r="T43" s="544">
        <f t="shared" si="1"/>
        <v>0</v>
      </c>
      <c r="U43" s="545"/>
      <c r="V43" s="618">
        <f t="shared" si="2"/>
        <v>0</v>
      </c>
      <c r="W43" s="546">
        <f t="shared" si="3"/>
        <v>0</v>
      </c>
      <c r="X43" s="546">
        <f t="shared" si="4"/>
        <v>0</v>
      </c>
      <c r="Y43" s="546">
        <f t="shared" si="5"/>
        <v>0</v>
      </c>
      <c r="Z43" s="619">
        <f t="shared" si="6"/>
        <v>0</v>
      </c>
      <c r="AA43" s="547">
        <f t="shared" si="7"/>
        <v>0</v>
      </c>
      <c r="AB43" s="547">
        <f t="shared" si="8"/>
        <v>0</v>
      </c>
      <c r="AC43" s="547">
        <f t="shared" si="9"/>
        <v>0</v>
      </c>
      <c r="AD43" s="620">
        <f t="shared" si="10"/>
        <v>0</v>
      </c>
      <c r="AE43" s="548">
        <f t="shared" si="11"/>
        <v>0</v>
      </c>
      <c r="AF43" s="548">
        <f t="shared" si="12"/>
        <v>0</v>
      </c>
      <c r="AG43" s="548">
        <f t="shared" si="13"/>
        <v>0</v>
      </c>
      <c r="AH43" s="549">
        <f t="shared" si="14"/>
        <v>0</v>
      </c>
      <c r="AI43" s="549">
        <f t="shared" si="15"/>
        <v>0</v>
      </c>
      <c r="AJ43" s="549">
        <f t="shared" si="16"/>
        <v>0</v>
      </c>
      <c r="AK43" s="483">
        <f t="shared" si="17"/>
        <v>0</v>
      </c>
      <c r="AL43" s="483">
        <f t="shared" si="18"/>
        <v>0</v>
      </c>
      <c r="AM43" s="483">
        <f t="shared" si="19"/>
        <v>0</v>
      </c>
      <c r="AN43" s="1021">
        <f t="shared" si="20"/>
        <v>0</v>
      </c>
      <c r="AO43" s="1019">
        <f t="shared" si="21"/>
        <v>0</v>
      </c>
      <c r="AP43" s="1020">
        <f t="shared" si="22"/>
        <v>0</v>
      </c>
      <c r="AQ43" s="1108">
        <f t="shared" si="23"/>
        <v>0</v>
      </c>
      <c r="AR43" s="1109">
        <f t="shared" si="24"/>
        <v>0</v>
      </c>
      <c r="AS43" s="1110">
        <f t="shared" si="25"/>
        <v>0</v>
      </c>
    </row>
    <row r="44" spans="1:53" x14ac:dyDescent="0.2">
      <c r="A44" s="550"/>
      <c r="B44" s="551"/>
      <c r="C44" s="552"/>
      <c r="D44" s="553"/>
      <c r="E44" s="553"/>
      <c r="F44" s="554"/>
      <c r="G44" s="540">
        <f t="shared" si="0"/>
        <v>0</v>
      </c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2"/>
      <c r="S44" s="543">
        <f t="shared" si="26"/>
        <v>0</v>
      </c>
      <c r="T44" s="544">
        <f t="shared" si="1"/>
        <v>0</v>
      </c>
      <c r="U44" s="545"/>
      <c r="V44" s="618">
        <f t="shared" si="2"/>
        <v>0</v>
      </c>
      <c r="W44" s="546">
        <f t="shared" si="3"/>
        <v>0</v>
      </c>
      <c r="X44" s="546">
        <f t="shared" si="4"/>
        <v>0</v>
      </c>
      <c r="Y44" s="546">
        <f t="shared" si="5"/>
        <v>0</v>
      </c>
      <c r="Z44" s="619">
        <f t="shared" si="6"/>
        <v>0</v>
      </c>
      <c r="AA44" s="547">
        <f t="shared" si="7"/>
        <v>0</v>
      </c>
      <c r="AB44" s="547">
        <f t="shared" si="8"/>
        <v>0</v>
      </c>
      <c r="AC44" s="547">
        <f t="shared" si="9"/>
        <v>0</v>
      </c>
      <c r="AD44" s="620">
        <f t="shared" si="10"/>
        <v>0</v>
      </c>
      <c r="AE44" s="548">
        <f t="shared" si="11"/>
        <v>0</v>
      </c>
      <c r="AF44" s="548">
        <f t="shared" si="12"/>
        <v>0</v>
      </c>
      <c r="AG44" s="548">
        <f t="shared" si="13"/>
        <v>0</v>
      </c>
      <c r="AH44" s="549">
        <f t="shared" si="14"/>
        <v>0</v>
      </c>
      <c r="AI44" s="549">
        <f t="shared" si="15"/>
        <v>0</v>
      </c>
      <c r="AJ44" s="549">
        <f t="shared" si="16"/>
        <v>0</v>
      </c>
      <c r="AK44" s="483">
        <f t="shared" si="17"/>
        <v>0</v>
      </c>
      <c r="AL44" s="483">
        <f t="shared" si="18"/>
        <v>0</v>
      </c>
      <c r="AM44" s="483">
        <f t="shared" si="19"/>
        <v>0</v>
      </c>
      <c r="AN44" s="1021">
        <f t="shared" si="20"/>
        <v>0</v>
      </c>
      <c r="AO44" s="1019">
        <f t="shared" si="21"/>
        <v>0</v>
      </c>
      <c r="AP44" s="1020">
        <f t="shared" si="22"/>
        <v>0</v>
      </c>
      <c r="AQ44" s="1108">
        <f t="shared" si="23"/>
        <v>0</v>
      </c>
      <c r="AR44" s="1109">
        <f t="shared" si="24"/>
        <v>0</v>
      </c>
      <c r="AS44" s="1110">
        <f t="shared" si="25"/>
        <v>0</v>
      </c>
    </row>
    <row r="45" spans="1:53" x14ac:dyDescent="0.2">
      <c r="A45" s="550"/>
      <c r="B45" s="551"/>
      <c r="C45" s="552"/>
      <c r="D45" s="553"/>
      <c r="E45" s="553"/>
      <c r="F45" s="554"/>
      <c r="G45" s="540">
        <f t="shared" si="0"/>
        <v>0</v>
      </c>
      <c r="H45" s="541"/>
      <c r="I45" s="541"/>
      <c r="J45" s="541"/>
      <c r="K45" s="541"/>
      <c r="L45" s="541"/>
      <c r="M45" s="541"/>
      <c r="N45" s="541"/>
      <c r="O45" s="541"/>
      <c r="P45" s="541"/>
      <c r="Q45" s="541"/>
      <c r="R45" s="542"/>
      <c r="S45" s="543">
        <f t="shared" si="26"/>
        <v>0</v>
      </c>
      <c r="T45" s="544">
        <f t="shared" si="1"/>
        <v>0</v>
      </c>
      <c r="U45" s="545"/>
      <c r="V45" s="618">
        <f t="shared" si="2"/>
        <v>0</v>
      </c>
      <c r="W45" s="546">
        <f t="shared" si="3"/>
        <v>0</v>
      </c>
      <c r="X45" s="546">
        <f t="shared" si="4"/>
        <v>0</v>
      </c>
      <c r="Y45" s="546">
        <f t="shared" si="5"/>
        <v>0</v>
      </c>
      <c r="Z45" s="619">
        <f t="shared" si="6"/>
        <v>0</v>
      </c>
      <c r="AA45" s="547">
        <f t="shared" si="7"/>
        <v>0</v>
      </c>
      <c r="AB45" s="547">
        <f t="shared" si="8"/>
        <v>0</v>
      </c>
      <c r="AC45" s="547">
        <f t="shared" si="9"/>
        <v>0</v>
      </c>
      <c r="AD45" s="620">
        <f t="shared" si="10"/>
        <v>0</v>
      </c>
      <c r="AE45" s="548">
        <f t="shared" si="11"/>
        <v>0</v>
      </c>
      <c r="AF45" s="548">
        <f t="shared" si="12"/>
        <v>0</v>
      </c>
      <c r="AG45" s="548">
        <f t="shared" si="13"/>
        <v>0</v>
      </c>
      <c r="AH45" s="549">
        <f t="shared" si="14"/>
        <v>0</v>
      </c>
      <c r="AI45" s="549">
        <f t="shared" si="15"/>
        <v>0</v>
      </c>
      <c r="AJ45" s="549">
        <f t="shared" si="16"/>
        <v>0</v>
      </c>
      <c r="AK45" s="483">
        <f t="shared" si="17"/>
        <v>0</v>
      </c>
      <c r="AL45" s="483">
        <f t="shared" si="18"/>
        <v>0</v>
      </c>
      <c r="AM45" s="483">
        <f t="shared" si="19"/>
        <v>0</v>
      </c>
      <c r="AN45" s="1021">
        <f t="shared" si="20"/>
        <v>0</v>
      </c>
      <c r="AO45" s="1019">
        <f t="shared" si="21"/>
        <v>0</v>
      </c>
      <c r="AP45" s="1020">
        <f t="shared" si="22"/>
        <v>0</v>
      </c>
      <c r="AQ45" s="1108">
        <f t="shared" si="23"/>
        <v>0</v>
      </c>
      <c r="AR45" s="1109">
        <f t="shared" si="24"/>
        <v>0</v>
      </c>
      <c r="AS45" s="1110">
        <f t="shared" si="25"/>
        <v>0</v>
      </c>
    </row>
    <row r="46" spans="1:53" x14ac:dyDescent="0.2">
      <c r="A46" s="550"/>
      <c r="B46" s="551"/>
      <c r="C46" s="552"/>
      <c r="D46" s="553"/>
      <c r="E46" s="553"/>
      <c r="F46" s="554"/>
      <c r="G46" s="540">
        <f t="shared" si="0"/>
        <v>0</v>
      </c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2"/>
      <c r="S46" s="543">
        <f t="shared" si="26"/>
        <v>0</v>
      </c>
      <c r="T46" s="544">
        <f t="shared" si="1"/>
        <v>0</v>
      </c>
      <c r="U46" s="545"/>
      <c r="V46" s="618">
        <f t="shared" si="2"/>
        <v>0</v>
      </c>
      <c r="W46" s="546">
        <f t="shared" si="3"/>
        <v>0</v>
      </c>
      <c r="X46" s="546">
        <f t="shared" si="4"/>
        <v>0</v>
      </c>
      <c r="Y46" s="546">
        <f t="shared" si="5"/>
        <v>0</v>
      </c>
      <c r="Z46" s="619">
        <f t="shared" si="6"/>
        <v>0</v>
      </c>
      <c r="AA46" s="547">
        <f t="shared" si="7"/>
        <v>0</v>
      </c>
      <c r="AB46" s="547">
        <f t="shared" si="8"/>
        <v>0</v>
      </c>
      <c r="AC46" s="547">
        <f t="shared" si="9"/>
        <v>0</v>
      </c>
      <c r="AD46" s="620">
        <f t="shared" si="10"/>
        <v>0</v>
      </c>
      <c r="AE46" s="548">
        <f t="shared" si="11"/>
        <v>0</v>
      </c>
      <c r="AF46" s="548">
        <f t="shared" si="12"/>
        <v>0</v>
      </c>
      <c r="AG46" s="548">
        <f t="shared" si="13"/>
        <v>0</v>
      </c>
      <c r="AH46" s="549">
        <f t="shared" si="14"/>
        <v>0</v>
      </c>
      <c r="AI46" s="549">
        <f t="shared" si="15"/>
        <v>0</v>
      </c>
      <c r="AJ46" s="549">
        <f t="shared" si="16"/>
        <v>0</v>
      </c>
      <c r="AK46" s="483">
        <f t="shared" si="17"/>
        <v>0</v>
      </c>
      <c r="AL46" s="483">
        <f t="shared" si="18"/>
        <v>0</v>
      </c>
      <c r="AM46" s="483">
        <f t="shared" si="19"/>
        <v>0</v>
      </c>
      <c r="AN46" s="1021">
        <f t="shared" si="20"/>
        <v>0</v>
      </c>
      <c r="AO46" s="1019">
        <f t="shared" si="21"/>
        <v>0</v>
      </c>
      <c r="AP46" s="1020">
        <f t="shared" si="22"/>
        <v>0</v>
      </c>
      <c r="AQ46" s="1108">
        <f t="shared" si="23"/>
        <v>0</v>
      </c>
      <c r="AR46" s="1109">
        <f t="shared" si="24"/>
        <v>0</v>
      </c>
      <c r="AS46" s="1110">
        <f t="shared" si="25"/>
        <v>0</v>
      </c>
    </row>
    <row r="47" spans="1:53" x14ac:dyDescent="0.2">
      <c r="A47" s="550"/>
      <c r="B47" s="551"/>
      <c r="C47" s="552"/>
      <c r="D47" s="553"/>
      <c r="E47" s="553"/>
      <c r="F47" s="554"/>
      <c r="G47" s="540">
        <f t="shared" si="0"/>
        <v>0</v>
      </c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2"/>
      <c r="S47" s="543">
        <f t="shared" si="26"/>
        <v>0</v>
      </c>
      <c r="T47" s="544">
        <f t="shared" si="1"/>
        <v>0</v>
      </c>
      <c r="U47" s="545"/>
      <c r="V47" s="618">
        <f t="shared" si="2"/>
        <v>0</v>
      </c>
      <c r="W47" s="546">
        <f t="shared" si="3"/>
        <v>0</v>
      </c>
      <c r="X47" s="546">
        <f t="shared" si="4"/>
        <v>0</v>
      </c>
      <c r="Y47" s="546">
        <f t="shared" si="5"/>
        <v>0</v>
      </c>
      <c r="Z47" s="619">
        <f t="shared" si="6"/>
        <v>0</v>
      </c>
      <c r="AA47" s="547">
        <f t="shared" si="7"/>
        <v>0</v>
      </c>
      <c r="AB47" s="547">
        <f t="shared" si="8"/>
        <v>0</v>
      </c>
      <c r="AC47" s="547">
        <f t="shared" si="9"/>
        <v>0</v>
      </c>
      <c r="AD47" s="620">
        <f t="shared" si="10"/>
        <v>0</v>
      </c>
      <c r="AE47" s="548">
        <f t="shared" si="11"/>
        <v>0</v>
      </c>
      <c r="AF47" s="548">
        <f t="shared" si="12"/>
        <v>0</v>
      </c>
      <c r="AG47" s="548">
        <f t="shared" si="13"/>
        <v>0</v>
      </c>
      <c r="AH47" s="549">
        <f t="shared" si="14"/>
        <v>0</v>
      </c>
      <c r="AI47" s="549">
        <f t="shared" si="15"/>
        <v>0</v>
      </c>
      <c r="AJ47" s="549">
        <f t="shared" si="16"/>
        <v>0</v>
      </c>
      <c r="AK47" s="483">
        <f t="shared" si="17"/>
        <v>0</v>
      </c>
      <c r="AL47" s="483">
        <f t="shared" si="18"/>
        <v>0</v>
      </c>
      <c r="AM47" s="483">
        <f t="shared" si="19"/>
        <v>0</v>
      </c>
      <c r="AN47" s="1021">
        <f t="shared" si="20"/>
        <v>0</v>
      </c>
      <c r="AO47" s="1019">
        <f t="shared" si="21"/>
        <v>0</v>
      </c>
      <c r="AP47" s="1020">
        <f t="shared" si="22"/>
        <v>0</v>
      </c>
      <c r="AQ47" s="1108">
        <f t="shared" si="23"/>
        <v>0</v>
      </c>
      <c r="AR47" s="1109">
        <f t="shared" si="24"/>
        <v>0</v>
      </c>
      <c r="AS47" s="1110">
        <f t="shared" si="25"/>
        <v>0</v>
      </c>
    </row>
    <row r="48" spans="1:53" x14ac:dyDescent="0.2">
      <c r="A48" s="550"/>
      <c r="B48" s="551"/>
      <c r="C48" s="552"/>
      <c r="D48" s="553"/>
      <c r="E48" s="553"/>
      <c r="F48" s="554"/>
      <c r="G48" s="540">
        <f t="shared" si="0"/>
        <v>0</v>
      </c>
      <c r="H48" s="541"/>
      <c r="I48" s="541"/>
      <c r="J48" s="541"/>
      <c r="K48" s="541"/>
      <c r="L48" s="541"/>
      <c r="M48" s="541"/>
      <c r="N48" s="541"/>
      <c r="O48" s="541"/>
      <c r="P48" s="541"/>
      <c r="Q48" s="541"/>
      <c r="R48" s="542"/>
      <c r="S48" s="543">
        <f t="shared" si="26"/>
        <v>0</v>
      </c>
      <c r="T48" s="544">
        <f t="shared" si="1"/>
        <v>0</v>
      </c>
      <c r="U48" s="545"/>
      <c r="V48" s="618">
        <f t="shared" si="2"/>
        <v>0</v>
      </c>
      <c r="W48" s="546">
        <f t="shared" si="3"/>
        <v>0</v>
      </c>
      <c r="X48" s="546">
        <f t="shared" si="4"/>
        <v>0</v>
      </c>
      <c r="Y48" s="546">
        <f t="shared" si="5"/>
        <v>0</v>
      </c>
      <c r="Z48" s="619">
        <f t="shared" si="6"/>
        <v>0</v>
      </c>
      <c r="AA48" s="547">
        <f t="shared" si="7"/>
        <v>0</v>
      </c>
      <c r="AB48" s="547">
        <f t="shared" si="8"/>
        <v>0</v>
      </c>
      <c r="AC48" s="547">
        <f t="shared" si="9"/>
        <v>0</v>
      </c>
      <c r="AD48" s="620">
        <f t="shared" si="10"/>
        <v>0</v>
      </c>
      <c r="AE48" s="548">
        <f t="shared" si="11"/>
        <v>0</v>
      </c>
      <c r="AF48" s="548">
        <f t="shared" si="12"/>
        <v>0</v>
      </c>
      <c r="AG48" s="548">
        <f t="shared" si="13"/>
        <v>0</v>
      </c>
      <c r="AH48" s="549">
        <f t="shared" si="14"/>
        <v>0</v>
      </c>
      <c r="AI48" s="549">
        <f t="shared" si="15"/>
        <v>0</v>
      </c>
      <c r="AJ48" s="549">
        <f t="shared" si="16"/>
        <v>0</v>
      </c>
      <c r="AK48" s="483">
        <f t="shared" si="17"/>
        <v>0</v>
      </c>
      <c r="AL48" s="483">
        <f t="shared" si="18"/>
        <v>0</v>
      </c>
      <c r="AM48" s="483">
        <f t="shared" si="19"/>
        <v>0</v>
      </c>
      <c r="AN48" s="1021">
        <f t="shared" si="20"/>
        <v>0</v>
      </c>
      <c r="AO48" s="1019">
        <f t="shared" si="21"/>
        <v>0</v>
      </c>
      <c r="AP48" s="1020">
        <f t="shared" si="22"/>
        <v>0</v>
      </c>
      <c r="AQ48" s="1108">
        <f t="shared" si="23"/>
        <v>0</v>
      </c>
      <c r="AR48" s="1109">
        <f t="shared" si="24"/>
        <v>0</v>
      </c>
      <c r="AS48" s="1110">
        <f t="shared" si="25"/>
        <v>0</v>
      </c>
    </row>
    <row r="49" spans="1:45" x14ac:dyDescent="0.2">
      <c r="A49" s="550"/>
      <c r="B49" s="551"/>
      <c r="C49" s="552"/>
      <c r="D49" s="553"/>
      <c r="E49" s="553"/>
      <c r="F49" s="554"/>
      <c r="G49" s="540">
        <f t="shared" si="0"/>
        <v>0</v>
      </c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2"/>
      <c r="S49" s="543">
        <f t="shared" si="26"/>
        <v>0</v>
      </c>
      <c r="T49" s="544">
        <f t="shared" si="1"/>
        <v>0</v>
      </c>
      <c r="U49" s="545"/>
      <c r="V49" s="618">
        <f t="shared" si="2"/>
        <v>0</v>
      </c>
      <c r="W49" s="546">
        <f t="shared" si="3"/>
        <v>0</v>
      </c>
      <c r="X49" s="546">
        <f t="shared" si="4"/>
        <v>0</v>
      </c>
      <c r="Y49" s="546">
        <f t="shared" si="5"/>
        <v>0</v>
      </c>
      <c r="Z49" s="619">
        <f t="shared" si="6"/>
        <v>0</v>
      </c>
      <c r="AA49" s="547">
        <f t="shared" si="7"/>
        <v>0</v>
      </c>
      <c r="AB49" s="547">
        <f t="shared" si="8"/>
        <v>0</v>
      </c>
      <c r="AC49" s="547">
        <f t="shared" si="9"/>
        <v>0</v>
      </c>
      <c r="AD49" s="620">
        <f t="shared" si="10"/>
        <v>0</v>
      </c>
      <c r="AE49" s="548">
        <f t="shared" si="11"/>
        <v>0</v>
      </c>
      <c r="AF49" s="548">
        <f t="shared" si="12"/>
        <v>0</v>
      </c>
      <c r="AG49" s="548">
        <f t="shared" si="13"/>
        <v>0</v>
      </c>
      <c r="AH49" s="549">
        <f t="shared" si="14"/>
        <v>0</v>
      </c>
      <c r="AI49" s="549">
        <f t="shared" si="15"/>
        <v>0</v>
      </c>
      <c r="AJ49" s="549">
        <f t="shared" si="16"/>
        <v>0</v>
      </c>
      <c r="AK49" s="483">
        <f t="shared" si="17"/>
        <v>0</v>
      </c>
      <c r="AL49" s="483">
        <f t="shared" si="18"/>
        <v>0</v>
      </c>
      <c r="AM49" s="483">
        <f t="shared" si="19"/>
        <v>0</v>
      </c>
      <c r="AN49" s="1021">
        <f t="shared" si="20"/>
        <v>0</v>
      </c>
      <c r="AO49" s="1019">
        <f t="shared" si="21"/>
        <v>0</v>
      </c>
      <c r="AP49" s="1020">
        <f t="shared" si="22"/>
        <v>0</v>
      </c>
      <c r="AQ49" s="1108">
        <f t="shared" si="23"/>
        <v>0</v>
      </c>
      <c r="AR49" s="1109">
        <f t="shared" si="24"/>
        <v>0</v>
      </c>
      <c r="AS49" s="1110">
        <f t="shared" si="25"/>
        <v>0</v>
      </c>
    </row>
    <row r="50" spans="1:45" x14ac:dyDescent="0.2">
      <c r="A50" s="550"/>
      <c r="B50" s="551"/>
      <c r="C50" s="552"/>
      <c r="D50" s="553"/>
      <c r="E50" s="553"/>
      <c r="F50" s="554"/>
      <c r="G50" s="540">
        <f t="shared" si="0"/>
        <v>0</v>
      </c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2"/>
      <c r="S50" s="543">
        <f t="shared" si="26"/>
        <v>0</v>
      </c>
      <c r="T50" s="544">
        <f t="shared" si="1"/>
        <v>0</v>
      </c>
      <c r="U50" s="545"/>
      <c r="V50" s="618">
        <f t="shared" si="2"/>
        <v>0</v>
      </c>
      <c r="W50" s="546">
        <f t="shared" si="3"/>
        <v>0</v>
      </c>
      <c r="X50" s="546">
        <f t="shared" si="4"/>
        <v>0</v>
      </c>
      <c r="Y50" s="546">
        <f t="shared" si="5"/>
        <v>0</v>
      </c>
      <c r="Z50" s="619">
        <f t="shared" si="6"/>
        <v>0</v>
      </c>
      <c r="AA50" s="547">
        <f t="shared" si="7"/>
        <v>0</v>
      </c>
      <c r="AB50" s="547">
        <f t="shared" si="8"/>
        <v>0</v>
      </c>
      <c r="AC50" s="547">
        <f t="shared" si="9"/>
        <v>0</v>
      </c>
      <c r="AD50" s="620">
        <f t="shared" si="10"/>
        <v>0</v>
      </c>
      <c r="AE50" s="548">
        <f t="shared" si="11"/>
        <v>0</v>
      </c>
      <c r="AF50" s="548">
        <f t="shared" si="12"/>
        <v>0</v>
      </c>
      <c r="AG50" s="548">
        <f t="shared" si="13"/>
        <v>0</v>
      </c>
      <c r="AH50" s="549">
        <f t="shared" si="14"/>
        <v>0</v>
      </c>
      <c r="AI50" s="549">
        <f t="shared" si="15"/>
        <v>0</v>
      </c>
      <c r="AJ50" s="549">
        <f t="shared" si="16"/>
        <v>0</v>
      </c>
      <c r="AK50" s="483">
        <f t="shared" si="17"/>
        <v>0</v>
      </c>
      <c r="AL50" s="483">
        <f t="shared" si="18"/>
        <v>0</v>
      </c>
      <c r="AM50" s="483">
        <f t="shared" si="19"/>
        <v>0</v>
      </c>
      <c r="AN50" s="1021">
        <f t="shared" si="20"/>
        <v>0</v>
      </c>
      <c r="AO50" s="1019">
        <f t="shared" si="21"/>
        <v>0</v>
      </c>
      <c r="AP50" s="1020">
        <f t="shared" si="22"/>
        <v>0</v>
      </c>
      <c r="AQ50" s="1108">
        <f t="shared" si="23"/>
        <v>0</v>
      </c>
      <c r="AR50" s="1109">
        <f t="shared" si="24"/>
        <v>0</v>
      </c>
      <c r="AS50" s="1110">
        <f t="shared" si="25"/>
        <v>0</v>
      </c>
    </row>
    <row r="51" spans="1:45" x14ac:dyDescent="0.2">
      <c r="A51" s="550"/>
      <c r="B51" s="551"/>
      <c r="C51" s="552"/>
      <c r="D51" s="553"/>
      <c r="E51" s="553"/>
      <c r="F51" s="554"/>
      <c r="G51" s="540">
        <f t="shared" si="0"/>
        <v>0</v>
      </c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2"/>
      <c r="S51" s="543">
        <f t="shared" si="26"/>
        <v>0</v>
      </c>
      <c r="T51" s="544">
        <f t="shared" si="1"/>
        <v>0</v>
      </c>
      <c r="U51" s="545"/>
      <c r="V51" s="618">
        <f t="shared" si="2"/>
        <v>0</v>
      </c>
      <c r="W51" s="546">
        <f t="shared" si="3"/>
        <v>0</v>
      </c>
      <c r="X51" s="546">
        <f t="shared" si="4"/>
        <v>0</v>
      </c>
      <c r="Y51" s="546">
        <f t="shared" si="5"/>
        <v>0</v>
      </c>
      <c r="Z51" s="619">
        <f t="shared" si="6"/>
        <v>0</v>
      </c>
      <c r="AA51" s="547">
        <f t="shared" si="7"/>
        <v>0</v>
      </c>
      <c r="AB51" s="547">
        <f t="shared" si="8"/>
        <v>0</v>
      </c>
      <c r="AC51" s="547">
        <f t="shared" si="9"/>
        <v>0</v>
      </c>
      <c r="AD51" s="620">
        <f t="shared" si="10"/>
        <v>0</v>
      </c>
      <c r="AE51" s="548">
        <f t="shared" si="11"/>
        <v>0</v>
      </c>
      <c r="AF51" s="548">
        <f t="shared" si="12"/>
        <v>0</v>
      </c>
      <c r="AG51" s="548">
        <f t="shared" si="13"/>
        <v>0</v>
      </c>
      <c r="AH51" s="549">
        <f t="shared" si="14"/>
        <v>0</v>
      </c>
      <c r="AI51" s="549">
        <f t="shared" si="15"/>
        <v>0</v>
      </c>
      <c r="AJ51" s="549">
        <f t="shared" si="16"/>
        <v>0</v>
      </c>
      <c r="AK51" s="483">
        <f t="shared" si="17"/>
        <v>0</v>
      </c>
      <c r="AL51" s="483">
        <f t="shared" si="18"/>
        <v>0</v>
      </c>
      <c r="AM51" s="483">
        <f t="shared" si="19"/>
        <v>0</v>
      </c>
      <c r="AN51" s="1021">
        <f t="shared" si="20"/>
        <v>0</v>
      </c>
      <c r="AO51" s="1019">
        <f t="shared" si="21"/>
        <v>0</v>
      </c>
      <c r="AP51" s="1020">
        <f t="shared" si="22"/>
        <v>0</v>
      </c>
      <c r="AQ51" s="1108">
        <f t="shared" si="23"/>
        <v>0</v>
      </c>
      <c r="AR51" s="1109">
        <f t="shared" si="24"/>
        <v>0</v>
      </c>
      <c r="AS51" s="1110">
        <f t="shared" si="25"/>
        <v>0</v>
      </c>
    </row>
    <row r="52" spans="1:45" x14ac:dyDescent="0.2">
      <c r="A52" s="550"/>
      <c r="B52" s="551"/>
      <c r="C52" s="552"/>
      <c r="D52" s="553"/>
      <c r="E52" s="553"/>
      <c r="F52" s="554"/>
      <c r="G52" s="540">
        <f t="shared" si="0"/>
        <v>0</v>
      </c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2"/>
      <c r="S52" s="543">
        <f t="shared" si="26"/>
        <v>0</v>
      </c>
      <c r="T52" s="544">
        <f t="shared" si="1"/>
        <v>0</v>
      </c>
      <c r="U52" s="545"/>
      <c r="V52" s="618">
        <f t="shared" si="2"/>
        <v>0</v>
      </c>
      <c r="W52" s="546">
        <f t="shared" si="3"/>
        <v>0</v>
      </c>
      <c r="X52" s="546">
        <f t="shared" si="4"/>
        <v>0</v>
      </c>
      <c r="Y52" s="546">
        <f t="shared" si="5"/>
        <v>0</v>
      </c>
      <c r="Z52" s="619">
        <f t="shared" si="6"/>
        <v>0</v>
      </c>
      <c r="AA52" s="547">
        <f t="shared" si="7"/>
        <v>0</v>
      </c>
      <c r="AB52" s="547">
        <f t="shared" si="8"/>
        <v>0</v>
      </c>
      <c r="AC52" s="547">
        <f t="shared" si="9"/>
        <v>0</v>
      </c>
      <c r="AD52" s="620">
        <f t="shared" si="10"/>
        <v>0</v>
      </c>
      <c r="AE52" s="548">
        <f t="shared" si="11"/>
        <v>0</v>
      </c>
      <c r="AF52" s="548">
        <f t="shared" si="12"/>
        <v>0</v>
      </c>
      <c r="AG52" s="548">
        <f t="shared" si="13"/>
        <v>0</v>
      </c>
      <c r="AH52" s="549">
        <f t="shared" si="14"/>
        <v>0</v>
      </c>
      <c r="AI52" s="549">
        <f t="shared" si="15"/>
        <v>0</v>
      </c>
      <c r="AJ52" s="549">
        <f t="shared" si="16"/>
        <v>0</v>
      </c>
      <c r="AK52" s="483">
        <f t="shared" si="17"/>
        <v>0</v>
      </c>
      <c r="AL52" s="483">
        <f t="shared" si="18"/>
        <v>0</v>
      </c>
      <c r="AM52" s="483">
        <f t="shared" si="19"/>
        <v>0</v>
      </c>
      <c r="AN52" s="1021">
        <f t="shared" si="20"/>
        <v>0</v>
      </c>
      <c r="AO52" s="1019">
        <f t="shared" si="21"/>
        <v>0</v>
      </c>
      <c r="AP52" s="1020">
        <f t="shared" si="22"/>
        <v>0</v>
      </c>
      <c r="AQ52" s="1108">
        <f t="shared" si="23"/>
        <v>0</v>
      </c>
      <c r="AR52" s="1109">
        <f t="shared" si="24"/>
        <v>0</v>
      </c>
      <c r="AS52" s="1110">
        <f t="shared" si="25"/>
        <v>0</v>
      </c>
    </row>
    <row r="53" spans="1:45" x14ac:dyDescent="0.2">
      <c r="A53" s="550"/>
      <c r="B53" s="551"/>
      <c r="C53" s="552"/>
      <c r="D53" s="553"/>
      <c r="E53" s="553"/>
      <c r="F53" s="554"/>
      <c r="G53" s="540">
        <f t="shared" si="0"/>
        <v>0</v>
      </c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2"/>
      <c r="S53" s="543">
        <f t="shared" si="26"/>
        <v>0</v>
      </c>
      <c r="T53" s="544">
        <f t="shared" si="1"/>
        <v>0</v>
      </c>
      <c r="U53" s="545"/>
      <c r="V53" s="618">
        <f t="shared" si="2"/>
        <v>0</v>
      </c>
      <c r="W53" s="546">
        <f t="shared" si="3"/>
        <v>0</v>
      </c>
      <c r="X53" s="546">
        <f t="shared" si="4"/>
        <v>0</v>
      </c>
      <c r="Y53" s="546">
        <f t="shared" si="5"/>
        <v>0</v>
      </c>
      <c r="Z53" s="619">
        <f t="shared" si="6"/>
        <v>0</v>
      </c>
      <c r="AA53" s="547">
        <f t="shared" si="7"/>
        <v>0</v>
      </c>
      <c r="AB53" s="547">
        <f t="shared" si="8"/>
        <v>0</v>
      </c>
      <c r="AC53" s="547">
        <f t="shared" si="9"/>
        <v>0</v>
      </c>
      <c r="AD53" s="620">
        <f t="shared" si="10"/>
        <v>0</v>
      </c>
      <c r="AE53" s="548">
        <f t="shared" si="11"/>
        <v>0</v>
      </c>
      <c r="AF53" s="548">
        <f t="shared" si="12"/>
        <v>0</v>
      </c>
      <c r="AG53" s="548">
        <f t="shared" si="13"/>
        <v>0</v>
      </c>
      <c r="AH53" s="549">
        <f t="shared" si="14"/>
        <v>0</v>
      </c>
      <c r="AI53" s="549">
        <f t="shared" si="15"/>
        <v>0</v>
      </c>
      <c r="AJ53" s="549">
        <f t="shared" si="16"/>
        <v>0</v>
      </c>
      <c r="AK53" s="483">
        <f t="shared" si="17"/>
        <v>0</v>
      </c>
      <c r="AL53" s="483">
        <f t="shared" si="18"/>
        <v>0</v>
      </c>
      <c r="AM53" s="483">
        <f t="shared" si="19"/>
        <v>0</v>
      </c>
      <c r="AN53" s="1021">
        <f t="shared" si="20"/>
        <v>0</v>
      </c>
      <c r="AO53" s="1019">
        <f t="shared" si="21"/>
        <v>0</v>
      </c>
      <c r="AP53" s="1020">
        <f t="shared" si="22"/>
        <v>0</v>
      </c>
      <c r="AQ53" s="1108">
        <f t="shared" si="23"/>
        <v>0</v>
      </c>
      <c r="AR53" s="1109">
        <f t="shared" si="24"/>
        <v>0</v>
      </c>
      <c r="AS53" s="1110">
        <f t="shared" si="25"/>
        <v>0</v>
      </c>
    </row>
    <row r="54" spans="1:45" x14ac:dyDescent="0.2">
      <c r="A54" s="550"/>
      <c r="B54" s="551"/>
      <c r="C54" s="552"/>
      <c r="D54" s="553"/>
      <c r="E54" s="553"/>
      <c r="F54" s="554"/>
      <c r="G54" s="540">
        <f t="shared" si="0"/>
        <v>0</v>
      </c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2"/>
      <c r="S54" s="543">
        <f t="shared" si="26"/>
        <v>0</v>
      </c>
      <c r="T54" s="544">
        <f t="shared" si="1"/>
        <v>0</v>
      </c>
      <c r="U54" s="545"/>
      <c r="V54" s="618">
        <f t="shared" si="2"/>
        <v>0</v>
      </c>
      <c r="W54" s="546">
        <f t="shared" si="3"/>
        <v>0</v>
      </c>
      <c r="X54" s="546">
        <f t="shared" si="4"/>
        <v>0</v>
      </c>
      <c r="Y54" s="546">
        <f t="shared" si="5"/>
        <v>0</v>
      </c>
      <c r="Z54" s="619">
        <f t="shared" si="6"/>
        <v>0</v>
      </c>
      <c r="AA54" s="547">
        <f t="shared" si="7"/>
        <v>0</v>
      </c>
      <c r="AB54" s="547">
        <f t="shared" si="8"/>
        <v>0</v>
      </c>
      <c r="AC54" s="547">
        <f t="shared" si="9"/>
        <v>0</v>
      </c>
      <c r="AD54" s="620">
        <f t="shared" si="10"/>
        <v>0</v>
      </c>
      <c r="AE54" s="548">
        <f t="shared" si="11"/>
        <v>0</v>
      </c>
      <c r="AF54" s="548">
        <f t="shared" si="12"/>
        <v>0</v>
      </c>
      <c r="AG54" s="548">
        <f t="shared" si="13"/>
        <v>0</v>
      </c>
      <c r="AH54" s="549">
        <f t="shared" si="14"/>
        <v>0</v>
      </c>
      <c r="AI54" s="549">
        <f t="shared" si="15"/>
        <v>0</v>
      </c>
      <c r="AJ54" s="549">
        <f t="shared" si="16"/>
        <v>0</v>
      </c>
      <c r="AK54" s="483">
        <f t="shared" si="17"/>
        <v>0</v>
      </c>
      <c r="AL54" s="483">
        <f t="shared" si="18"/>
        <v>0</v>
      </c>
      <c r="AM54" s="483">
        <f t="shared" si="19"/>
        <v>0</v>
      </c>
      <c r="AN54" s="1021">
        <f t="shared" si="20"/>
        <v>0</v>
      </c>
      <c r="AO54" s="1019">
        <f t="shared" si="21"/>
        <v>0</v>
      </c>
      <c r="AP54" s="1020">
        <f t="shared" si="22"/>
        <v>0</v>
      </c>
      <c r="AQ54" s="1108">
        <f t="shared" si="23"/>
        <v>0</v>
      </c>
      <c r="AR54" s="1109">
        <f t="shared" si="24"/>
        <v>0</v>
      </c>
      <c r="AS54" s="1110">
        <f t="shared" si="25"/>
        <v>0</v>
      </c>
    </row>
    <row r="55" spans="1:45" x14ac:dyDescent="0.2">
      <c r="A55" s="550"/>
      <c r="B55" s="551"/>
      <c r="C55" s="552"/>
      <c r="D55" s="553"/>
      <c r="E55" s="553"/>
      <c r="F55" s="554"/>
      <c r="G55" s="540">
        <f t="shared" si="0"/>
        <v>0</v>
      </c>
      <c r="H55" s="541"/>
      <c r="I55" s="541"/>
      <c r="J55" s="541"/>
      <c r="K55" s="541"/>
      <c r="L55" s="541"/>
      <c r="M55" s="541"/>
      <c r="N55" s="541"/>
      <c r="O55" s="541"/>
      <c r="P55" s="541"/>
      <c r="Q55" s="541"/>
      <c r="R55" s="542"/>
      <c r="S55" s="543">
        <f t="shared" si="26"/>
        <v>0</v>
      </c>
      <c r="T55" s="544">
        <f t="shared" si="1"/>
        <v>0</v>
      </c>
      <c r="U55" s="545"/>
      <c r="V55" s="618">
        <f t="shared" si="2"/>
        <v>0</v>
      </c>
      <c r="W55" s="546">
        <f t="shared" si="3"/>
        <v>0</v>
      </c>
      <c r="X55" s="546">
        <f t="shared" si="4"/>
        <v>0</v>
      </c>
      <c r="Y55" s="546">
        <f t="shared" si="5"/>
        <v>0</v>
      </c>
      <c r="Z55" s="619">
        <f t="shared" si="6"/>
        <v>0</v>
      </c>
      <c r="AA55" s="547">
        <f t="shared" si="7"/>
        <v>0</v>
      </c>
      <c r="AB55" s="547">
        <f t="shared" si="8"/>
        <v>0</v>
      </c>
      <c r="AC55" s="547">
        <f t="shared" si="9"/>
        <v>0</v>
      </c>
      <c r="AD55" s="620">
        <f t="shared" si="10"/>
        <v>0</v>
      </c>
      <c r="AE55" s="548">
        <f t="shared" si="11"/>
        <v>0</v>
      </c>
      <c r="AF55" s="548">
        <f t="shared" si="12"/>
        <v>0</v>
      </c>
      <c r="AG55" s="548">
        <f t="shared" si="13"/>
        <v>0</v>
      </c>
      <c r="AH55" s="549">
        <f t="shared" si="14"/>
        <v>0</v>
      </c>
      <c r="AI55" s="549">
        <f t="shared" si="15"/>
        <v>0</v>
      </c>
      <c r="AJ55" s="549">
        <f t="shared" si="16"/>
        <v>0</v>
      </c>
      <c r="AK55" s="483">
        <f t="shared" si="17"/>
        <v>0</v>
      </c>
      <c r="AL55" s="483">
        <f t="shared" si="18"/>
        <v>0</v>
      </c>
      <c r="AM55" s="483">
        <f t="shared" si="19"/>
        <v>0</v>
      </c>
      <c r="AN55" s="1021">
        <f t="shared" si="20"/>
        <v>0</v>
      </c>
      <c r="AO55" s="1019">
        <f t="shared" si="21"/>
        <v>0</v>
      </c>
      <c r="AP55" s="1020">
        <f t="shared" si="22"/>
        <v>0</v>
      </c>
      <c r="AQ55" s="1108">
        <f t="shared" si="23"/>
        <v>0</v>
      </c>
      <c r="AR55" s="1109">
        <f t="shared" si="24"/>
        <v>0</v>
      </c>
      <c r="AS55" s="1110">
        <f t="shared" si="25"/>
        <v>0</v>
      </c>
    </row>
    <row r="56" spans="1:45" x14ac:dyDescent="0.2">
      <c r="A56" s="550"/>
      <c r="B56" s="551"/>
      <c r="C56" s="552"/>
      <c r="D56" s="553"/>
      <c r="E56" s="553"/>
      <c r="F56" s="554"/>
      <c r="G56" s="540">
        <f t="shared" si="0"/>
        <v>0</v>
      </c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2"/>
      <c r="S56" s="543">
        <f t="shared" si="26"/>
        <v>0</v>
      </c>
      <c r="T56" s="544">
        <f t="shared" si="1"/>
        <v>0</v>
      </c>
      <c r="U56" s="545"/>
      <c r="V56" s="618">
        <f t="shared" si="2"/>
        <v>0</v>
      </c>
      <c r="W56" s="546">
        <f t="shared" si="3"/>
        <v>0</v>
      </c>
      <c r="X56" s="546">
        <f t="shared" si="4"/>
        <v>0</v>
      </c>
      <c r="Y56" s="546">
        <f t="shared" si="5"/>
        <v>0</v>
      </c>
      <c r="Z56" s="619">
        <f t="shared" si="6"/>
        <v>0</v>
      </c>
      <c r="AA56" s="547">
        <f t="shared" si="7"/>
        <v>0</v>
      </c>
      <c r="AB56" s="547">
        <f t="shared" si="8"/>
        <v>0</v>
      </c>
      <c r="AC56" s="547">
        <f t="shared" si="9"/>
        <v>0</v>
      </c>
      <c r="AD56" s="620">
        <f t="shared" si="10"/>
        <v>0</v>
      </c>
      <c r="AE56" s="548">
        <f t="shared" si="11"/>
        <v>0</v>
      </c>
      <c r="AF56" s="548">
        <f t="shared" si="12"/>
        <v>0</v>
      </c>
      <c r="AG56" s="548">
        <f t="shared" si="13"/>
        <v>0</v>
      </c>
      <c r="AH56" s="549">
        <f t="shared" si="14"/>
        <v>0</v>
      </c>
      <c r="AI56" s="549">
        <f t="shared" si="15"/>
        <v>0</v>
      </c>
      <c r="AJ56" s="549">
        <f t="shared" si="16"/>
        <v>0</v>
      </c>
      <c r="AK56" s="483">
        <f t="shared" si="17"/>
        <v>0</v>
      </c>
      <c r="AL56" s="483">
        <f t="shared" si="18"/>
        <v>0</v>
      </c>
      <c r="AM56" s="483">
        <f t="shared" si="19"/>
        <v>0</v>
      </c>
      <c r="AN56" s="1021">
        <f t="shared" si="20"/>
        <v>0</v>
      </c>
      <c r="AO56" s="1019">
        <f t="shared" si="21"/>
        <v>0</v>
      </c>
      <c r="AP56" s="1020">
        <f t="shared" si="22"/>
        <v>0</v>
      </c>
      <c r="AQ56" s="1108">
        <f t="shared" si="23"/>
        <v>0</v>
      </c>
      <c r="AR56" s="1109">
        <f t="shared" si="24"/>
        <v>0</v>
      </c>
      <c r="AS56" s="1110">
        <f t="shared" si="25"/>
        <v>0</v>
      </c>
    </row>
    <row r="57" spans="1:45" x14ac:dyDescent="0.2">
      <c r="A57" s="550"/>
      <c r="B57" s="551"/>
      <c r="C57" s="552"/>
      <c r="D57" s="553"/>
      <c r="E57" s="553"/>
      <c r="F57" s="554"/>
      <c r="G57" s="540">
        <f t="shared" si="0"/>
        <v>0</v>
      </c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2"/>
      <c r="S57" s="543">
        <f t="shared" si="26"/>
        <v>0</v>
      </c>
      <c r="T57" s="544">
        <f t="shared" si="1"/>
        <v>0</v>
      </c>
      <c r="U57" s="545"/>
      <c r="V57" s="618">
        <f t="shared" si="2"/>
        <v>0</v>
      </c>
      <c r="W57" s="546">
        <f t="shared" si="3"/>
        <v>0</v>
      </c>
      <c r="X57" s="546">
        <f t="shared" si="4"/>
        <v>0</v>
      </c>
      <c r="Y57" s="546">
        <f t="shared" si="5"/>
        <v>0</v>
      </c>
      <c r="Z57" s="619">
        <f t="shared" si="6"/>
        <v>0</v>
      </c>
      <c r="AA57" s="547">
        <f t="shared" si="7"/>
        <v>0</v>
      </c>
      <c r="AB57" s="547">
        <f t="shared" si="8"/>
        <v>0</v>
      </c>
      <c r="AC57" s="547">
        <f t="shared" si="9"/>
        <v>0</v>
      </c>
      <c r="AD57" s="620">
        <f t="shared" si="10"/>
        <v>0</v>
      </c>
      <c r="AE57" s="548">
        <f t="shared" si="11"/>
        <v>0</v>
      </c>
      <c r="AF57" s="548">
        <f t="shared" si="12"/>
        <v>0</v>
      </c>
      <c r="AG57" s="548">
        <f t="shared" si="13"/>
        <v>0</v>
      </c>
      <c r="AH57" s="549">
        <f t="shared" si="14"/>
        <v>0</v>
      </c>
      <c r="AI57" s="549">
        <f t="shared" si="15"/>
        <v>0</v>
      </c>
      <c r="AJ57" s="549">
        <f t="shared" si="16"/>
        <v>0</v>
      </c>
      <c r="AK57" s="483">
        <f t="shared" si="17"/>
        <v>0</v>
      </c>
      <c r="AL57" s="483">
        <f t="shared" si="18"/>
        <v>0</v>
      </c>
      <c r="AM57" s="483">
        <f t="shared" si="19"/>
        <v>0</v>
      </c>
      <c r="AN57" s="1021">
        <f t="shared" si="20"/>
        <v>0</v>
      </c>
      <c r="AO57" s="1019">
        <f t="shared" si="21"/>
        <v>0</v>
      </c>
      <c r="AP57" s="1020">
        <f t="shared" si="22"/>
        <v>0</v>
      </c>
      <c r="AQ57" s="1108">
        <f t="shared" si="23"/>
        <v>0</v>
      </c>
      <c r="AR57" s="1109">
        <f t="shared" si="24"/>
        <v>0</v>
      </c>
      <c r="AS57" s="1110">
        <f t="shared" si="25"/>
        <v>0</v>
      </c>
    </row>
    <row r="58" spans="1:45" x14ac:dyDescent="0.2">
      <c r="A58" s="550"/>
      <c r="B58" s="551"/>
      <c r="C58" s="552"/>
      <c r="D58" s="553"/>
      <c r="E58" s="553"/>
      <c r="F58" s="554"/>
      <c r="G58" s="540">
        <f t="shared" si="0"/>
        <v>0</v>
      </c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2"/>
      <c r="S58" s="543">
        <f t="shared" si="26"/>
        <v>0</v>
      </c>
      <c r="T58" s="544">
        <f t="shared" si="1"/>
        <v>0</v>
      </c>
      <c r="U58" s="545"/>
      <c r="V58" s="618">
        <f t="shared" si="2"/>
        <v>0</v>
      </c>
      <c r="W58" s="546">
        <f t="shared" si="3"/>
        <v>0</v>
      </c>
      <c r="X58" s="546">
        <f t="shared" si="4"/>
        <v>0</v>
      </c>
      <c r="Y58" s="546">
        <f t="shared" si="5"/>
        <v>0</v>
      </c>
      <c r="Z58" s="619">
        <f t="shared" si="6"/>
        <v>0</v>
      </c>
      <c r="AA58" s="547">
        <f t="shared" si="7"/>
        <v>0</v>
      </c>
      <c r="AB58" s="547">
        <f t="shared" si="8"/>
        <v>0</v>
      </c>
      <c r="AC58" s="547">
        <f t="shared" si="9"/>
        <v>0</v>
      </c>
      <c r="AD58" s="620">
        <f t="shared" si="10"/>
        <v>0</v>
      </c>
      <c r="AE58" s="548">
        <f t="shared" si="11"/>
        <v>0</v>
      </c>
      <c r="AF58" s="548">
        <f t="shared" si="12"/>
        <v>0</v>
      </c>
      <c r="AG58" s="548">
        <f t="shared" si="13"/>
        <v>0</v>
      </c>
      <c r="AH58" s="549">
        <f t="shared" si="14"/>
        <v>0</v>
      </c>
      <c r="AI58" s="549">
        <f t="shared" si="15"/>
        <v>0</v>
      </c>
      <c r="AJ58" s="549">
        <f t="shared" si="16"/>
        <v>0</v>
      </c>
      <c r="AK58" s="483">
        <f t="shared" si="17"/>
        <v>0</v>
      </c>
      <c r="AL58" s="483">
        <f t="shared" si="18"/>
        <v>0</v>
      </c>
      <c r="AM58" s="483">
        <f t="shared" si="19"/>
        <v>0</v>
      </c>
      <c r="AN58" s="1021">
        <f t="shared" si="20"/>
        <v>0</v>
      </c>
      <c r="AO58" s="1019">
        <f t="shared" si="21"/>
        <v>0</v>
      </c>
      <c r="AP58" s="1020">
        <f t="shared" si="22"/>
        <v>0</v>
      </c>
      <c r="AQ58" s="1108">
        <f t="shared" si="23"/>
        <v>0</v>
      </c>
      <c r="AR58" s="1109">
        <f t="shared" si="24"/>
        <v>0</v>
      </c>
      <c r="AS58" s="1110">
        <f t="shared" si="25"/>
        <v>0</v>
      </c>
    </row>
    <row r="59" spans="1:45" x14ac:dyDescent="0.2">
      <c r="A59" s="550"/>
      <c r="B59" s="551"/>
      <c r="C59" s="552"/>
      <c r="D59" s="553"/>
      <c r="E59" s="553"/>
      <c r="F59" s="554"/>
      <c r="G59" s="540">
        <f t="shared" si="0"/>
        <v>0</v>
      </c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2"/>
      <c r="S59" s="543">
        <f t="shared" si="26"/>
        <v>0</v>
      </c>
      <c r="T59" s="544">
        <f t="shared" si="1"/>
        <v>0</v>
      </c>
      <c r="U59" s="545"/>
      <c r="V59" s="618">
        <f t="shared" si="2"/>
        <v>0</v>
      </c>
      <c r="W59" s="546">
        <f t="shared" si="3"/>
        <v>0</v>
      </c>
      <c r="X59" s="546">
        <f t="shared" si="4"/>
        <v>0</v>
      </c>
      <c r="Y59" s="546">
        <f t="shared" si="5"/>
        <v>0</v>
      </c>
      <c r="Z59" s="619">
        <f t="shared" si="6"/>
        <v>0</v>
      </c>
      <c r="AA59" s="547">
        <f t="shared" si="7"/>
        <v>0</v>
      </c>
      <c r="AB59" s="547">
        <f t="shared" si="8"/>
        <v>0</v>
      </c>
      <c r="AC59" s="547">
        <f t="shared" si="9"/>
        <v>0</v>
      </c>
      <c r="AD59" s="620">
        <f t="shared" si="10"/>
        <v>0</v>
      </c>
      <c r="AE59" s="548">
        <f t="shared" si="11"/>
        <v>0</v>
      </c>
      <c r="AF59" s="548">
        <f t="shared" si="12"/>
        <v>0</v>
      </c>
      <c r="AG59" s="548">
        <f t="shared" si="13"/>
        <v>0</v>
      </c>
      <c r="AH59" s="549">
        <f t="shared" si="14"/>
        <v>0</v>
      </c>
      <c r="AI59" s="549">
        <f t="shared" si="15"/>
        <v>0</v>
      </c>
      <c r="AJ59" s="549">
        <f t="shared" si="16"/>
        <v>0</v>
      </c>
      <c r="AK59" s="483">
        <f t="shared" si="17"/>
        <v>0</v>
      </c>
      <c r="AL59" s="483">
        <f t="shared" si="18"/>
        <v>0</v>
      </c>
      <c r="AM59" s="483">
        <f t="shared" si="19"/>
        <v>0</v>
      </c>
      <c r="AN59" s="1021">
        <f t="shared" si="20"/>
        <v>0</v>
      </c>
      <c r="AO59" s="1019">
        <f t="shared" si="21"/>
        <v>0</v>
      </c>
      <c r="AP59" s="1020">
        <f t="shared" si="22"/>
        <v>0</v>
      </c>
      <c r="AQ59" s="1108">
        <f t="shared" si="23"/>
        <v>0</v>
      </c>
      <c r="AR59" s="1109">
        <f t="shared" si="24"/>
        <v>0</v>
      </c>
      <c r="AS59" s="1110">
        <f t="shared" si="25"/>
        <v>0</v>
      </c>
    </row>
    <row r="60" spans="1:45" x14ac:dyDescent="0.2">
      <c r="A60" s="550"/>
      <c r="B60" s="551"/>
      <c r="C60" s="552"/>
      <c r="D60" s="553"/>
      <c r="E60" s="553"/>
      <c r="F60" s="554"/>
      <c r="G60" s="540">
        <f t="shared" si="0"/>
        <v>0</v>
      </c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2"/>
      <c r="S60" s="543">
        <f t="shared" si="26"/>
        <v>0</v>
      </c>
      <c r="T60" s="544">
        <f t="shared" si="1"/>
        <v>0</v>
      </c>
      <c r="U60" s="545"/>
      <c r="V60" s="618">
        <f t="shared" si="2"/>
        <v>0</v>
      </c>
      <c r="W60" s="546">
        <f t="shared" si="3"/>
        <v>0</v>
      </c>
      <c r="X60" s="546">
        <f t="shared" si="4"/>
        <v>0</v>
      </c>
      <c r="Y60" s="546">
        <f t="shared" si="5"/>
        <v>0</v>
      </c>
      <c r="Z60" s="619">
        <f t="shared" si="6"/>
        <v>0</v>
      </c>
      <c r="AA60" s="547">
        <f t="shared" si="7"/>
        <v>0</v>
      </c>
      <c r="AB60" s="547">
        <f t="shared" si="8"/>
        <v>0</v>
      </c>
      <c r="AC60" s="547">
        <f t="shared" si="9"/>
        <v>0</v>
      </c>
      <c r="AD60" s="620">
        <f t="shared" si="10"/>
        <v>0</v>
      </c>
      <c r="AE60" s="548">
        <f t="shared" si="11"/>
        <v>0</v>
      </c>
      <c r="AF60" s="548">
        <f t="shared" si="12"/>
        <v>0</v>
      </c>
      <c r="AG60" s="548">
        <f t="shared" si="13"/>
        <v>0</v>
      </c>
      <c r="AH60" s="549">
        <f t="shared" si="14"/>
        <v>0</v>
      </c>
      <c r="AI60" s="549">
        <f t="shared" si="15"/>
        <v>0</v>
      </c>
      <c r="AJ60" s="549">
        <f t="shared" si="16"/>
        <v>0</v>
      </c>
      <c r="AK60" s="483">
        <f t="shared" si="17"/>
        <v>0</v>
      </c>
      <c r="AL60" s="483">
        <f t="shared" si="18"/>
        <v>0</v>
      </c>
      <c r="AM60" s="483">
        <f t="shared" si="19"/>
        <v>0</v>
      </c>
      <c r="AN60" s="1021">
        <f t="shared" si="20"/>
        <v>0</v>
      </c>
      <c r="AO60" s="1019">
        <f t="shared" si="21"/>
        <v>0</v>
      </c>
      <c r="AP60" s="1020">
        <f t="shared" si="22"/>
        <v>0</v>
      </c>
      <c r="AQ60" s="1108">
        <f t="shared" si="23"/>
        <v>0</v>
      </c>
      <c r="AR60" s="1109">
        <f t="shared" si="24"/>
        <v>0</v>
      </c>
      <c r="AS60" s="1110">
        <f t="shared" si="25"/>
        <v>0</v>
      </c>
    </row>
    <row r="61" spans="1:45" x14ac:dyDescent="0.2">
      <c r="A61" s="550"/>
      <c r="B61" s="551"/>
      <c r="C61" s="552"/>
      <c r="D61" s="553"/>
      <c r="E61" s="553"/>
      <c r="F61" s="554"/>
      <c r="G61" s="540">
        <f t="shared" si="0"/>
        <v>0</v>
      </c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2"/>
      <c r="S61" s="543">
        <f t="shared" si="26"/>
        <v>0</v>
      </c>
      <c r="T61" s="544">
        <f t="shared" si="1"/>
        <v>0</v>
      </c>
      <c r="U61" s="545"/>
      <c r="V61" s="618">
        <f t="shared" si="2"/>
        <v>0</v>
      </c>
      <c r="W61" s="546">
        <f t="shared" si="3"/>
        <v>0</v>
      </c>
      <c r="X61" s="546">
        <f t="shared" si="4"/>
        <v>0</v>
      </c>
      <c r="Y61" s="546">
        <f t="shared" si="5"/>
        <v>0</v>
      </c>
      <c r="Z61" s="619">
        <f t="shared" si="6"/>
        <v>0</v>
      </c>
      <c r="AA61" s="547">
        <f t="shared" si="7"/>
        <v>0</v>
      </c>
      <c r="AB61" s="547">
        <f t="shared" si="8"/>
        <v>0</v>
      </c>
      <c r="AC61" s="547">
        <f t="shared" si="9"/>
        <v>0</v>
      </c>
      <c r="AD61" s="620">
        <f t="shared" si="10"/>
        <v>0</v>
      </c>
      <c r="AE61" s="548">
        <f t="shared" si="11"/>
        <v>0</v>
      </c>
      <c r="AF61" s="548">
        <f t="shared" si="12"/>
        <v>0</v>
      </c>
      <c r="AG61" s="548">
        <f t="shared" si="13"/>
        <v>0</v>
      </c>
      <c r="AH61" s="549">
        <f t="shared" si="14"/>
        <v>0</v>
      </c>
      <c r="AI61" s="549">
        <f t="shared" si="15"/>
        <v>0</v>
      </c>
      <c r="AJ61" s="549">
        <f t="shared" si="16"/>
        <v>0</v>
      </c>
      <c r="AK61" s="483">
        <f t="shared" si="17"/>
        <v>0</v>
      </c>
      <c r="AL61" s="483">
        <f t="shared" si="18"/>
        <v>0</v>
      </c>
      <c r="AM61" s="483">
        <f t="shared" si="19"/>
        <v>0</v>
      </c>
      <c r="AN61" s="1021">
        <f t="shared" si="20"/>
        <v>0</v>
      </c>
      <c r="AO61" s="1019">
        <f t="shared" si="21"/>
        <v>0</v>
      </c>
      <c r="AP61" s="1020">
        <f t="shared" si="22"/>
        <v>0</v>
      </c>
      <c r="AQ61" s="1108">
        <f t="shared" si="23"/>
        <v>0</v>
      </c>
      <c r="AR61" s="1109">
        <f t="shared" si="24"/>
        <v>0</v>
      </c>
      <c r="AS61" s="1110">
        <f t="shared" si="25"/>
        <v>0</v>
      </c>
    </row>
    <row r="62" spans="1:45" x14ac:dyDescent="0.2">
      <c r="A62" s="550"/>
      <c r="B62" s="551"/>
      <c r="C62" s="552"/>
      <c r="D62" s="553"/>
      <c r="E62" s="553"/>
      <c r="F62" s="554"/>
      <c r="G62" s="540">
        <f t="shared" si="0"/>
        <v>0</v>
      </c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2"/>
      <c r="S62" s="543">
        <f t="shared" si="26"/>
        <v>0</v>
      </c>
      <c r="T62" s="544">
        <f t="shared" si="1"/>
        <v>0</v>
      </c>
      <c r="U62" s="545"/>
      <c r="V62" s="618">
        <f t="shared" si="2"/>
        <v>0</v>
      </c>
      <c r="W62" s="546">
        <f t="shared" si="3"/>
        <v>0</v>
      </c>
      <c r="X62" s="546">
        <f t="shared" si="4"/>
        <v>0</v>
      </c>
      <c r="Y62" s="546">
        <f t="shared" si="5"/>
        <v>0</v>
      </c>
      <c r="Z62" s="619">
        <f t="shared" si="6"/>
        <v>0</v>
      </c>
      <c r="AA62" s="547">
        <f t="shared" si="7"/>
        <v>0</v>
      </c>
      <c r="AB62" s="547">
        <f t="shared" si="8"/>
        <v>0</v>
      </c>
      <c r="AC62" s="547">
        <f t="shared" si="9"/>
        <v>0</v>
      </c>
      <c r="AD62" s="620">
        <f t="shared" si="10"/>
        <v>0</v>
      </c>
      <c r="AE62" s="548">
        <f t="shared" si="11"/>
        <v>0</v>
      </c>
      <c r="AF62" s="548">
        <f t="shared" si="12"/>
        <v>0</v>
      </c>
      <c r="AG62" s="548">
        <f t="shared" si="13"/>
        <v>0</v>
      </c>
      <c r="AH62" s="549">
        <f t="shared" si="14"/>
        <v>0</v>
      </c>
      <c r="AI62" s="549">
        <f t="shared" si="15"/>
        <v>0</v>
      </c>
      <c r="AJ62" s="549">
        <f t="shared" si="16"/>
        <v>0</v>
      </c>
      <c r="AK62" s="483">
        <f t="shared" si="17"/>
        <v>0</v>
      </c>
      <c r="AL62" s="483">
        <f t="shared" si="18"/>
        <v>0</v>
      </c>
      <c r="AM62" s="483">
        <f t="shared" si="19"/>
        <v>0</v>
      </c>
      <c r="AN62" s="1021">
        <f t="shared" si="20"/>
        <v>0</v>
      </c>
      <c r="AO62" s="1019">
        <f t="shared" si="21"/>
        <v>0</v>
      </c>
      <c r="AP62" s="1020">
        <f t="shared" si="22"/>
        <v>0</v>
      </c>
      <c r="AQ62" s="1108">
        <f t="shared" si="23"/>
        <v>0</v>
      </c>
      <c r="AR62" s="1109">
        <f t="shared" si="24"/>
        <v>0</v>
      </c>
      <c r="AS62" s="1110">
        <f t="shared" si="25"/>
        <v>0</v>
      </c>
    </row>
    <row r="63" spans="1:45" x14ac:dyDescent="0.2">
      <c r="A63" s="550"/>
      <c r="B63" s="551"/>
      <c r="C63" s="552"/>
      <c r="D63" s="553"/>
      <c r="E63" s="553"/>
      <c r="F63" s="554"/>
      <c r="G63" s="540">
        <f t="shared" si="0"/>
        <v>0</v>
      </c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2"/>
      <c r="S63" s="543">
        <f t="shared" si="26"/>
        <v>0</v>
      </c>
      <c r="T63" s="544">
        <f t="shared" si="1"/>
        <v>0</v>
      </c>
      <c r="U63" s="545"/>
      <c r="V63" s="618">
        <f t="shared" si="2"/>
        <v>0</v>
      </c>
      <c r="W63" s="546">
        <f t="shared" si="3"/>
        <v>0</v>
      </c>
      <c r="X63" s="546">
        <f t="shared" si="4"/>
        <v>0</v>
      </c>
      <c r="Y63" s="546">
        <f t="shared" si="5"/>
        <v>0</v>
      </c>
      <c r="Z63" s="619">
        <f t="shared" si="6"/>
        <v>0</v>
      </c>
      <c r="AA63" s="547">
        <f t="shared" si="7"/>
        <v>0</v>
      </c>
      <c r="AB63" s="547">
        <f t="shared" si="8"/>
        <v>0</v>
      </c>
      <c r="AC63" s="547">
        <f t="shared" si="9"/>
        <v>0</v>
      </c>
      <c r="AD63" s="620">
        <f t="shared" si="10"/>
        <v>0</v>
      </c>
      <c r="AE63" s="548">
        <f t="shared" si="11"/>
        <v>0</v>
      </c>
      <c r="AF63" s="548">
        <f t="shared" si="12"/>
        <v>0</v>
      </c>
      <c r="AG63" s="548">
        <f t="shared" si="13"/>
        <v>0</v>
      </c>
      <c r="AH63" s="549">
        <f t="shared" si="14"/>
        <v>0</v>
      </c>
      <c r="AI63" s="549">
        <f t="shared" si="15"/>
        <v>0</v>
      </c>
      <c r="AJ63" s="549">
        <f t="shared" si="16"/>
        <v>0</v>
      </c>
      <c r="AK63" s="483">
        <f t="shared" si="17"/>
        <v>0</v>
      </c>
      <c r="AL63" s="483">
        <f t="shared" si="18"/>
        <v>0</v>
      </c>
      <c r="AM63" s="483">
        <f t="shared" si="19"/>
        <v>0</v>
      </c>
      <c r="AN63" s="1021">
        <f t="shared" si="20"/>
        <v>0</v>
      </c>
      <c r="AO63" s="1019">
        <f t="shared" si="21"/>
        <v>0</v>
      </c>
      <c r="AP63" s="1020">
        <f t="shared" si="22"/>
        <v>0</v>
      </c>
      <c r="AQ63" s="1108">
        <f t="shared" si="23"/>
        <v>0</v>
      </c>
      <c r="AR63" s="1109">
        <f t="shared" si="24"/>
        <v>0</v>
      </c>
      <c r="AS63" s="1110">
        <f t="shared" si="25"/>
        <v>0</v>
      </c>
    </row>
    <row r="64" spans="1:45" x14ac:dyDescent="0.2">
      <c r="A64" s="550"/>
      <c r="B64" s="551"/>
      <c r="C64" s="552"/>
      <c r="D64" s="553"/>
      <c r="E64" s="553"/>
      <c r="F64" s="554"/>
      <c r="G64" s="540">
        <f t="shared" si="0"/>
        <v>0</v>
      </c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2"/>
      <c r="S64" s="543">
        <f t="shared" si="26"/>
        <v>0</v>
      </c>
      <c r="T64" s="544">
        <f t="shared" si="1"/>
        <v>0</v>
      </c>
      <c r="U64" s="545"/>
      <c r="V64" s="618">
        <f t="shared" si="2"/>
        <v>0</v>
      </c>
      <c r="W64" s="546">
        <f t="shared" si="3"/>
        <v>0</v>
      </c>
      <c r="X64" s="546">
        <f t="shared" si="4"/>
        <v>0</v>
      </c>
      <c r="Y64" s="546">
        <f t="shared" si="5"/>
        <v>0</v>
      </c>
      <c r="Z64" s="619">
        <f t="shared" si="6"/>
        <v>0</v>
      </c>
      <c r="AA64" s="547">
        <f t="shared" si="7"/>
        <v>0</v>
      </c>
      <c r="AB64" s="547">
        <f t="shared" si="8"/>
        <v>0</v>
      </c>
      <c r="AC64" s="547">
        <f t="shared" si="9"/>
        <v>0</v>
      </c>
      <c r="AD64" s="620">
        <f t="shared" si="10"/>
        <v>0</v>
      </c>
      <c r="AE64" s="548">
        <f t="shared" si="11"/>
        <v>0</v>
      </c>
      <c r="AF64" s="548">
        <f t="shared" si="12"/>
        <v>0</v>
      </c>
      <c r="AG64" s="548">
        <f t="shared" si="13"/>
        <v>0</v>
      </c>
      <c r="AH64" s="549">
        <f t="shared" si="14"/>
        <v>0</v>
      </c>
      <c r="AI64" s="549">
        <f t="shared" si="15"/>
        <v>0</v>
      </c>
      <c r="AJ64" s="549">
        <f t="shared" si="16"/>
        <v>0</v>
      </c>
      <c r="AK64" s="483">
        <f t="shared" si="17"/>
        <v>0</v>
      </c>
      <c r="AL64" s="483">
        <f t="shared" si="18"/>
        <v>0</v>
      </c>
      <c r="AM64" s="483">
        <f t="shared" si="19"/>
        <v>0</v>
      </c>
      <c r="AN64" s="1021">
        <f t="shared" si="20"/>
        <v>0</v>
      </c>
      <c r="AO64" s="1019">
        <f t="shared" si="21"/>
        <v>0</v>
      </c>
      <c r="AP64" s="1020">
        <f t="shared" si="22"/>
        <v>0</v>
      </c>
      <c r="AQ64" s="1108">
        <f t="shared" si="23"/>
        <v>0</v>
      </c>
      <c r="AR64" s="1109">
        <f t="shared" si="24"/>
        <v>0</v>
      </c>
      <c r="AS64" s="1110">
        <f t="shared" si="25"/>
        <v>0</v>
      </c>
    </row>
    <row r="65" spans="1:52" x14ac:dyDescent="0.2">
      <c r="A65" s="550"/>
      <c r="B65" s="551"/>
      <c r="C65" s="552"/>
      <c r="D65" s="553"/>
      <c r="E65" s="553"/>
      <c r="F65" s="554"/>
      <c r="G65" s="540">
        <f t="shared" si="0"/>
        <v>0</v>
      </c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2"/>
      <c r="S65" s="543">
        <f t="shared" si="26"/>
        <v>0</v>
      </c>
      <c r="T65" s="544">
        <f t="shared" si="1"/>
        <v>0</v>
      </c>
      <c r="U65" s="545"/>
      <c r="V65" s="618">
        <f t="shared" si="2"/>
        <v>0</v>
      </c>
      <c r="W65" s="546">
        <f t="shared" si="3"/>
        <v>0</v>
      </c>
      <c r="X65" s="546">
        <f t="shared" si="4"/>
        <v>0</v>
      </c>
      <c r="Y65" s="546">
        <f t="shared" si="5"/>
        <v>0</v>
      </c>
      <c r="Z65" s="619">
        <f t="shared" si="6"/>
        <v>0</v>
      </c>
      <c r="AA65" s="547">
        <f t="shared" si="7"/>
        <v>0</v>
      </c>
      <c r="AB65" s="547">
        <f t="shared" si="8"/>
        <v>0</v>
      </c>
      <c r="AC65" s="547">
        <f t="shared" si="9"/>
        <v>0</v>
      </c>
      <c r="AD65" s="620">
        <f t="shared" si="10"/>
        <v>0</v>
      </c>
      <c r="AE65" s="548">
        <f t="shared" si="11"/>
        <v>0</v>
      </c>
      <c r="AF65" s="548">
        <f t="shared" si="12"/>
        <v>0</v>
      </c>
      <c r="AG65" s="548">
        <f t="shared" si="13"/>
        <v>0</v>
      </c>
      <c r="AH65" s="549">
        <f t="shared" si="14"/>
        <v>0</v>
      </c>
      <c r="AI65" s="549">
        <f t="shared" si="15"/>
        <v>0</v>
      </c>
      <c r="AJ65" s="549">
        <f t="shared" si="16"/>
        <v>0</v>
      </c>
      <c r="AK65" s="483">
        <f t="shared" si="17"/>
        <v>0</v>
      </c>
      <c r="AL65" s="483">
        <f t="shared" si="18"/>
        <v>0</v>
      </c>
      <c r="AM65" s="483">
        <f t="shared" si="19"/>
        <v>0</v>
      </c>
      <c r="AN65" s="1021">
        <f t="shared" si="20"/>
        <v>0</v>
      </c>
      <c r="AO65" s="1019">
        <f t="shared" si="21"/>
        <v>0</v>
      </c>
      <c r="AP65" s="1020">
        <f t="shared" si="22"/>
        <v>0</v>
      </c>
      <c r="AQ65" s="1108">
        <f t="shared" si="23"/>
        <v>0</v>
      </c>
      <c r="AR65" s="1109">
        <f t="shared" si="24"/>
        <v>0</v>
      </c>
      <c r="AS65" s="1110">
        <f t="shared" si="25"/>
        <v>0</v>
      </c>
    </row>
    <row r="66" spans="1:52" x14ac:dyDescent="0.2">
      <c r="A66" s="550"/>
      <c r="B66" s="551"/>
      <c r="C66" s="552"/>
      <c r="D66" s="553"/>
      <c r="E66" s="553"/>
      <c r="F66" s="554"/>
      <c r="G66" s="540">
        <f t="shared" si="0"/>
        <v>0</v>
      </c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2"/>
      <c r="S66" s="543">
        <f t="shared" si="26"/>
        <v>0</v>
      </c>
      <c r="T66" s="544">
        <f t="shared" si="1"/>
        <v>0</v>
      </c>
      <c r="U66" s="545"/>
      <c r="V66" s="618">
        <f t="shared" si="2"/>
        <v>0</v>
      </c>
      <c r="W66" s="546">
        <f t="shared" si="3"/>
        <v>0</v>
      </c>
      <c r="X66" s="546">
        <f t="shared" si="4"/>
        <v>0</v>
      </c>
      <c r="Y66" s="546">
        <f t="shared" si="5"/>
        <v>0</v>
      </c>
      <c r="Z66" s="619">
        <f t="shared" si="6"/>
        <v>0</v>
      </c>
      <c r="AA66" s="547">
        <f t="shared" si="7"/>
        <v>0</v>
      </c>
      <c r="AB66" s="547">
        <f t="shared" si="8"/>
        <v>0</v>
      </c>
      <c r="AC66" s="547">
        <f t="shared" si="9"/>
        <v>0</v>
      </c>
      <c r="AD66" s="620">
        <f t="shared" si="10"/>
        <v>0</v>
      </c>
      <c r="AE66" s="548">
        <f t="shared" si="11"/>
        <v>0</v>
      </c>
      <c r="AF66" s="548">
        <f t="shared" si="12"/>
        <v>0</v>
      </c>
      <c r="AG66" s="548">
        <f t="shared" si="13"/>
        <v>0</v>
      </c>
      <c r="AH66" s="549">
        <f t="shared" si="14"/>
        <v>0</v>
      </c>
      <c r="AI66" s="549">
        <f t="shared" si="15"/>
        <v>0</v>
      </c>
      <c r="AJ66" s="549">
        <f t="shared" si="16"/>
        <v>0</v>
      </c>
      <c r="AK66" s="483">
        <f t="shared" si="17"/>
        <v>0</v>
      </c>
      <c r="AL66" s="483">
        <f t="shared" si="18"/>
        <v>0</v>
      </c>
      <c r="AM66" s="483">
        <f t="shared" si="19"/>
        <v>0</v>
      </c>
      <c r="AN66" s="1021">
        <f t="shared" si="20"/>
        <v>0</v>
      </c>
      <c r="AO66" s="1019">
        <f t="shared" si="21"/>
        <v>0</v>
      </c>
      <c r="AP66" s="1020">
        <f t="shared" si="22"/>
        <v>0</v>
      </c>
      <c r="AQ66" s="1108">
        <f t="shared" si="23"/>
        <v>0</v>
      </c>
      <c r="AR66" s="1109">
        <f t="shared" si="24"/>
        <v>0</v>
      </c>
      <c r="AS66" s="1110">
        <f t="shared" si="25"/>
        <v>0</v>
      </c>
    </row>
    <row r="67" spans="1:52" x14ac:dyDescent="0.2">
      <c r="A67" s="550"/>
      <c r="B67" s="551"/>
      <c r="C67" s="552"/>
      <c r="D67" s="553"/>
      <c r="E67" s="553"/>
      <c r="F67" s="554"/>
      <c r="G67" s="540">
        <f t="shared" si="0"/>
        <v>0</v>
      </c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2"/>
      <c r="S67" s="543">
        <f t="shared" si="26"/>
        <v>0</v>
      </c>
      <c r="T67" s="544">
        <f t="shared" si="1"/>
        <v>0</v>
      </c>
      <c r="U67" s="545"/>
      <c r="V67" s="618">
        <f t="shared" si="2"/>
        <v>0</v>
      </c>
      <c r="W67" s="546">
        <f t="shared" si="3"/>
        <v>0</v>
      </c>
      <c r="X67" s="546">
        <f t="shared" si="4"/>
        <v>0</v>
      </c>
      <c r="Y67" s="546">
        <f t="shared" si="5"/>
        <v>0</v>
      </c>
      <c r="Z67" s="619">
        <f t="shared" si="6"/>
        <v>0</v>
      </c>
      <c r="AA67" s="547">
        <f t="shared" si="7"/>
        <v>0</v>
      </c>
      <c r="AB67" s="547">
        <f t="shared" si="8"/>
        <v>0</v>
      </c>
      <c r="AC67" s="547">
        <f t="shared" si="9"/>
        <v>0</v>
      </c>
      <c r="AD67" s="620">
        <f t="shared" si="10"/>
        <v>0</v>
      </c>
      <c r="AE67" s="548">
        <f t="shared" si="11"/>
        <v>0</v>
      </c>
      <c r="AF67" s="548">
        <f t="shared" si="12"/>
        <v>0</v>
      </c>
      <c r="AG67" s="548">
        <f t="shared" si="13"/>
        <v>0</v>
      </c>
      <c r="AH67" s="549">
        <f t="shared" si="14"/>
        <v>0</v>
      </c>
      <c r="AI67" s="549">
        <f t="shared" si="15"/>
        <v>0</v>
      </c>
      <c r="AJ67" s="549">
        <f t="shared" si="16"/>
        <v>0</v>
      </c>
      <c r="AK67" s="483">
        <f t="shared" si="17"/>
        <v>0</v>
      </c>
      <c r="AL67" s="483">
        <f t="shared" si="18"/>
        <v>0</v>
      </c>
      <c r="AM67" s="483">
        <f t="shared" si="19"/>
        <v>0</v>
      </c>
      <c r="AN67" s="1021">
        <f t="shared" si="20"/>
        <v>0</v>
      </c>
      <c r="AO67" s="1019">
        <f t="shared" si="21"/>
        <v>0</v>
      </c>
      <c r="AP67" s="1020">
        <f t="shared" si="22"/>
        <v>0</v>
      </c>
      <c r="AQ67" s="1108">
        <f t="shared" si="23"/>
        <v>0</v>
      </c>
      <c r="AR67" s="1109">
        <f t="shared" si="24"/>
        <v>0</v>
      </c>
      <c r="AS67" s="1110">
        <f t="shared" si="25"/>
        <v>0</v>
      </c>
    </row>
    <row r="68" spans="1:52" x14ac:dyDescent="0.2">
      <c r="A68" s="550"/>
      <c r="B68" s="551"/>
      <c r="C68" s="552"/>
      <c r="D68" s="553"/>
      <c r="E68" s="553"/>
      <c r="F68" s="554"/>
      <c r="G68" s="540">
        <f t="shared" si="0"/>
        <v>0</v>
      </c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2"/>
      <c r="S68" s="543">
        <f t="shared" si="26"/>
        <v>0</v>
      </c>
      <c r="T68" s="544">
        <f t="shared" si="1"/>
        <v>0</v>
      </c>
      <c r="U68" s="545"/>
      <c r="V68" s="618">
        <f t="shared" si="2"/>
        <v>0</v>
      </c>
      <c r="W68" s="546">
        <f t="shared" si="3"/>
        <v>0</v>
      </c>
      <c r="X68" s="546">
        <f t="shared" si="4"/>
        <v>0</v>
      </c>
      <c r="Y68" s="546">
        <f t="shared" si="5"/>
        <v>0</v>
      </c>
      <c r="Z68" s="619">
        <f t="shared" si="6"/>
        <v>0</v>
      </c>
      <c r="AA68" s="547">
        <f t="shared" si="7"/>
        <v>0</v>
      </c>
      <c r="AB68" s="547">
        <f t="shared" si="8"/>
        <v>0</v>
      </c>
      <c r="AC68" s="547">
        <f t="shared" si="9"/>
        <v>0</v>
      </c>
      <c r="AD68" s="620">
        <f t="shared" si="10"/>
        <v>0</v>
      </c>
      <c r="AE68" s="548">
        <f t="shared" si="11"/>
        <v>0</v>
      </c>
      <c r="AF68" s="548">
        <f t="shared" si="12"/>
        <v>0</v>
      </c>
      <c r="AG68" s="548">
        <f t="shared" si="13"/>
        <v>0</v>
      </c>
      <c r="AH68" s="549">
        <f t="shared" si="14"/>
        <v>0</v>
      </c>
      <c r="AI68" s="549">
        <f t="shared" si="15"/>
        <v>0</v>
      </c>
      <c r="AJ68" s="549">
        <f t="shared" si="16"/>
        <v>0</v>
      </c>
      <c r="AK68" s="483">
        <f t="shared" si="17"/>
        <v>0</v>
      </c>
      <c r="AL68" s="483">
        <f t="shared" si="18"/>
        <v>0</v>
      </c>
      <c r="AM68" s="483">
        <f t="shared" si="19"/>
        <v>0</v>
      </c>
      <c r="AN68" s="1021">
        <f t="shared" si="20"/>
        <v>0</v>
      </c>
      <c r="AO68" s="1019">
        <f t="shared" si="21"/>
        <v>0</v>
      </c>
      <c r="AP68" s="1020">
        <f t="shared" si="22"/>
        <v>0</v>
      </c>
      <c r="AQ68" s="1108">
        <f t="shared" si="23"/>
        <v>0</v>
      </c>
      <c r="AR68" s="1109">
        <f t="shared" si="24"/>
        <v>0</v>
      </c>
      <c r="AS68" s="1110">
        <f t="shared" si="25"/>
        <v>0</v>
      </c>
    </row>
    <row r="69" spans="1:52" x14ac:dyDescent="0.2">
      <c r="A69" s="550"/>
      <c r="B69" s="551"/>
      <c r="C69" s="552"/>
      <c r="D69" s="553"/>
      <c r="E69" s="553"/>
      <c r="F69" s="554"/>
      <c r="G69" s="540">
        <f t="shared" si="0"/>
        <v>0</v>
      </c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2"/>
      <c r="S69" s="543">
        <f t="shared" si="26"/>
        <v>0</v>
      </c>
      <c r="T69" s="544">
        <f t="shared" si="1"/>
        <v>0</v>
      </c>
      <c r="U69" s="545"/>
      <c r="V69" s="618">
        <f t="shared" si="2"/>
        <v>0</v>
      </c>
      <c r="W69" s="546">
        <f t="shared" si="3"/>
        <v>0</v>
      </c>
      <c r="X69" s="546">
        <f t="shared" si="4"/>
        <v>0</v>
      </c>
      <c r="Y69" s="546">
        <f t="shared" si="5"/>
        <v>0</v>
      </c>
      <c r="Z69" s="619">
        <f t="shared" si="6"/>
        <v>0</v>
      </c>
      <c r="AA69" s="547">
        <f t="shared" si="7"/>
        <v>0</v>
      </c>
      <c r="AB69" s="547">
        <f t="shared" si="8"/>
        <v>0</v>
      </c>
      <c r="AC69" s="547">
        <f t="shared" si="9"/>
        <v>0</v>
      </c>
      <c r="AD69" s="620">
        <f t="shared" si="10"/>
        <v>0</v>
      </c>
      <c r="AE69" s="548">
        <f t="shared" si="11"/>
        <v>0</v>
      </c>
      <c r="AF69" s="548">
        <f t="shared" si="12"/>
        <v>0</v>
      </c>
      <c r="AG69" s="548">
        <f t="shared" si="13"/>
        <v>0</v>
      </c>
      <c r="AH69" s="549">
        <f t="shared" si="14"/>
        <v>0</v>
      </c>
      <c r="AI69" s="549">
        <f t="shared" si="15"/>
        <v>0</v>
      </c>
      <c r="AJ69" s="549">
        <f t="shared" si="16"/>
        <v>0</v>
      </c>
      <c r="AK69" s="483">
        <f t="shared" si="17"/>
        <v>0</v>
      </c>
      <c r="AL69" s="483">
        <f t="shared" si="18"/>
        <v>0</v>
      </c>
      <c r="AM69" s="483">
        <f t="shared" si="19"/>
        <v>0</v>
      </c>
      <c r="AN69" s="1021">
        <f t="shared" si="20"/>
        <v>0</v>
      </c>
      <c r="AO69" s="1019">
        <f t="shared" si="21"/>
        <v>0</v>
      </c>
      <c r="AP69" s="1020">
        <f t="shared" si="22"/>
        <v>0</v>
      </c>
      <c r="AQ69" s="1108">
        <f t="shared" si="23"/>
        <v>0</v>
      </c>
      <c r="AR69" s="1109">
        <f t="shared" si="24"/>
        <v>0</v>
      </c>
      <c r="AS69" s="1110">
        <f t="shared" si="25"/>
        <v>0</v>
      </c>
    </row>
    <row r="70" spans="1:52" x14ac:dyDescent="0.2">
      <c r="A70" s="550"/>
      <c r="B70" s="551"/>
      <c r="C70" s="552"/>
      <c r="D70" s="553"/>
      <c r="E70" s="553"/>
      <c r="F70" s="554"/>
      <c r="G70" s="540">
        <f t="shared" si="0"/>
        <v>0</v>
      </c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2"/>
      <c r="S70" s="543">
        <f t="shared" si="26"/>
        <v>0</v>
      </c>
      <c r="T70" s="544">
        <f t="shared" si="1"/>
        <v>0</v>
      </c>
      <c r="U70" s="545"/>
      <c r="V70" s="618">
        <f t="shared" si="2"/>
        <v>0</v>
      </c>
      <c r="W70" s="546">
        <f t="shared" si="3"/>
        <v>0</v>
      </c>
      <c r="X70" s="546">
        <f t="shared" si="4"/>
        <v>0</v>
      </c>
      <c r="Y70" s="546">
        <f t="shared" si="5"/>
        <v>0</v>
      </c>
      <c r="Z70" s="619">
        <f t="shared" si="6"/>
        <v>0</v>
      </c>
      <c r="AA70" s="547">
        <f t="shared" si="7"/>
        <v>0</v>
      </c>
      <c r="AB70" s="547">
        <f t="shared" si="8"/>
        <v>0</v>
      </c>
      <c r="AC70" s="547">
        <f t="shared" si="9"/>
        <v>0</v>
      </c>
      <c r="AD70" s="620">
        <f t="shared" si="10"/>
        <v>0</v>
      </c>
      <c r="AE70" s="548">
        <f t="shared" si="11"/>
        <v>0</v>
      </c>
      <c r="AF70" s="548">
        <f t="shared" si="12"/>
        <v>0</v>
      </c>
      <c r="AG70" s="548">
        <f t="shared" si="13"/>
        <v>0</v>
      </c>
      <c r="AH70" s="549">
        <f t="shared" si="14"/>
        <v>0</v>
      </c>
      <c r="AI70" s="549">
        <f t="shared" si="15"/>
        <v>0</v>
      </c>
      <c r="AJ70" s="549">
        <f t="shared" si="16"/>
        <v>0</v>
      </c>
      <c r="AK70" s="483">
        <f t="shared" si="17"/>
        <v>0</v>
      </c>
      <c r="AL70" s="483">
        <f t="shared" si="18"/>
        <v>0</v>
      </c>
      <c r="AM70" s="483">
        <f t="shared" si="19"/>
        <v>0</v>
      </c>
      <c r="AN70" s="1021">
        <f t="shared" si="20"/>
        <v>0</v>
      </c>
      <c r="AO70" s="1019">
        <f t="shared" si="21"/>
        <v>0</v>
      </c>
      <c r="AP70" s="1020">
        <f t="shared" si="22"/>
        <v>0</v>
      </c>
      <c r="AQ70" s="1108">
        <f t="shared" si="23"/>
        <v>0</v>
      </c>
      <c r="AR70" s="1109">
        <f t="shared" si="24"/>
        <v>0</v>
      </c>
      <c r="AS70" s="1110">
        <f t="shared" si="25"/>
        <v>0</v>
      </c>
    </row>
    <row r="71" spans="1:52" x14ac:dyDescent="0.2">
      <c r="A71" s="550"/>
      <c r="B71" s="551"/>
      <c r="C71" s="552"/>
      <c r="D71" s="553"/>
      <c r="E71" s="553"/>
      <c r="F71" s="554"/>
      <c r="G71" s="540">
        <f t="shared" si="0"/>
        <v>0</v>
      </c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2"/>
      <c r="S71" s="543">
        <f t="shared" si="26"/>
        <v>0</v>
      </c>
      <c r="T71" s="544">
        <f t="shared" si="1"/>
        <v>0</v>
      </c>
      <c r="U71" s="545"/>
      <c r="V71" s="618">
        <f t="shared" si="2"/>
        <v>0</v>
      </c>
      <c r="W71" s="546">
        <f t="shared" si="3"/>
        <v>0</v>
      </c>
      <c r="X71" s="546">
        <f t="shared" si="4"/>
        <v>0</v>
      </c>
      <c r="Y71" s="546">
        <f t="shared" si="5"/>
        <v>0</v>
      </c>
      <c r="Z71" s="619">
        <f t="shared" si="6"/>
        <v>0</v>
      </c>
      <c r="AA71" s="547">
        <f t="shared" si="7"/>
        <v>0</v>
      </c>
      <c r="AB71" s="547">
        <f t="shared" si="8"/>
        <v>0</v>
      </c>
      <c r="AC71" s="547">
        <f t="shared" si="9"/>
        <v>0</v>
      </c>
      <c r="AD71" s="620">
        <f t="shared" si="10"/>
        <v>0</v>
      </c>
      <c r="AE71" s="548">
        <f t="shared" si="11"/>
        <v>0</v>
      </c>
      <c r="AF71" s="548">
        <f t="shared" si="12"/>
        <v>0</v>
      </c>
      <c r="AG71" s="548">
        <f t="shared" si="13"/>
        <v>0</v>
      </c>
      <c r="AH71" s="549">
        <f t="shared" si="14"/>
        <v>0</v>
      </c>
      <c r="AI71" s="549">
        <f t="shared" si="15"/>
        <v>0</v>
      </c>
      <c r="AJ71" s="549">
        <f t="shared" si="16"/>
        <v>0</v>
      </c>
      <c r="AK71" s="483">
        <f t="shared" si="17"/>
        <v>0</v>
      </c>
      <c r="AL71" s="483">
        <f t="shared" si="18"/>
        <v>0</v>
      </c>
      <c r="AM71" s="483">
        <f t="shared" si="19"/>
        <v>0</v>
      </c>
      <c r="AN71" s="1021">
        <f t="shared" si="20"/>
        <v>0</v>
      </c>
      <c r="AO71" s="1019">
        <f t="shared" si="21"/>
        <v>0</v>
      </c>
      <c r="AP71" s="1020">
        <f t="shared" si="22"/>
        <v>0</v>
      </c>
      <c r="AQ71" s="1108">
        <f t="shared" si="23"/>
        <v>0</v>
      </c>
      <c r="AR71" s="1109">
        <f t="shared" si="24"/>
        <v>0</v>
      </c>
      <c r="AS71" s="1110">
        <f t="shared" si="25"/>
        <v>0</v>
      </c>
    </row>
    <row r="72" spans="1:52" x14ac:dyDescent="0.2">
      <c r="A72" s="550"/>
      <c r="B72" s="551"/>
      <c r="C72" s="552"/>
      <c r="D72" s="553"/>
      <c r="E72" s="553"/>
      <c r="F72" s="554"/>
      <c r="G72" s="540">
        <f t="shared" si="0"/>
        <v>0</v>
      </c>
      <c r="H72" s="541"/>
      <c r="I72" s="541"/>
      <c r="J72" s="541"/>
      <c r="K72" s="541"/>
      <c r="L72" s="541"/>
      <c r="M72" s="541"/>
      <c r="N72" s="541"/>
      <c r="O72" s="541"/>
      <c r="P72" s="541"/>
      <c r="Q72" s="541"/>
      <c r="R72" s="542"/>
      <c r="S72" s="543">
        <f t="shared" si="26"/>
        <v>0</v>
      </c>
      <c r="T72" s="544">
        <f t="shared" si="1"/>
        <v>0</v>
      </c>
      <c r="U72" s="545"/>
      <c r="V72" s="618">
        <f t="shared" si="2"/>
        <v>0</v>
      </c>
      <c r="W72" s="546">
        <f t="shared" si="3"/>
        <v>0</v>
      </c>
      <c r="X72" s="546">
        <f t="shared" si="4"/>
        <v>0</v>
      </c>
      <c r="Y72" s="546">
        <f t="shared" si="5"/>
        <v>0</v>
      </c>
      <c r="Z72" s="619">
        <f t="shared" si="6"/>
        <v>0</v>
      </c>
      <c r="AA72" s="547">
        <f t="shared" si="7"/>
        <v>0</v>
      </c>
      <c r="AB72" s="547">
        <f t="shared" si="8"/>
        <v>0</v>
      </c>
      <c r="AC72" s="547">
        <f t="shared" si="9"/>
        <v>0</v>
      </c>
      <c r="AD72" s="620">
        <f t="shared" si="10"/>
        <v>0</v>
      </c>
      <c r="AE72" s="548">
        <f t="shared" si="11"/>
        <v>0</v>
      </c>
      <c r="AF72" s="548">
        <f t="shared" si="12"/>
        <v>0</v>
      </c>
      <c r="AG72" s="548">
        <f t="shared" si="13"/>
        <v>0</v>
      </c>
      <c r="AH72" s="549">
        <f t="shared" si="14"/>
        <v>0</v>
      </c>
      <c r="AI72" s="549">
        <f t="shared" si="15"/>
        <v>0</v>
      </c>
      <c r="AJ72" s="549">
        <f t="shared" si="16"/>
        <v>0</v>
      </c>
      <c r="AK72" s="483">
        <f t="shared" si="17"/>
        <v>0</v>
      </c>
      <c r="AL72" s="483">
        <f t="shared" si="18"/>
        <v>0</v>
      </c>
      <c r="AM72" s="483">
        <f t="shared" si="19"/>
        <v>0</v>
      </c>
      <c r="AN72" s="1021">
        <f t="shared" si="20"/>
        <v>0</v>
      </c>
      <c r="AO72" s="1019">
        <f t="shared" si="21"/>
        <v>0</v>
      </c>
      <c r="AP72" s="1020">
        <f t="shared" si="22"/>
        <v>0</v>
      </c>
      <c r="AQ72" s="1108">
        <f t="shared" si="23"/>
        <v>0</v>
      </c>
      <c r="AR72" s="1109">
        <f t="shared" si="24"/>
        <v>0</v>
      </c>
      <c r="AS72" s="1110">
        <f t="shared" si="25"/>
        <v>0</v>
      </c>
    </row>
    <row r="73" spans="1:52" x14ac:dyDescent="0.2">
      <c r="A73" s="550"/>
      <c r="B73" s="551"/>
      <c r="C73" s="552"/>
      <c r="D73" s="553"/>
      <c r="E73" s="553"/>
      <c r="F73" s="554"/>
      <c r="G73" s="540">
        <f t="shared" si="0"/>
        <v>0</v>
      </c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2"/>
      <c r="S73" s="543">
        <f t="shared" si="26"/>
        <v>0</v>
      </c>
      <c r="T73" s="544">
        <f t="shared" si="1"/>
        <v>0</v>
      </c>
      <c r="U73" s="545"/>
      <c r="V73" s="618">
        <f t="shared" si="2"/>
        <v>0</v>
      </c>
      <c r="W73" s="546">
        <f t="shared" si="3"/>
        <v>0</v>
      </c>
      <c r="X73" s="546">
        <f t="shared" si="4"/>
        <v>0</v>
      </c>
      <c r="Y73" s="546">
        <f t="shared" si="5"/>
        <v>0</v>
      </c>
      <c r="Z73" s="619">
        <f t="shared" si="6"/>
        <v>0</v>
      </c>
      <c r="AA73" s="547">
        <f t="shared" si="7"/>
        <v>0</v>
      </c>
      <c r="AB73" s="547">
        <f t="shared" si="8"/>
        <v>0</v>
      </c>
      <c r="AC73" s="547">
        <f t="shared" si="9"/>
        <v>0</v>
      </c>
      <c r="AD73" s="620">
        <f t="shared" si="10"/>
        <v>0</v>
      </c>
      <c r="AE73" s="548">
        <f t="shared" si="11"/>
        <v>0</v>
      </c>
      <c r="AF73" s="548">
        <f t="shared" si="12"/>
        <v>0</v>
      </c>
      <c r="AG73" s="548">
        <f t="shared" si="13"/>
        <v>0</v>
      </c>
      <c r="AH73" s="549">
        <f t="shared" si="14"/>
        <v>0</v>
      </c>
      <c r="AI73" s="549">
        <f t="shared" si="15"/>
        <v>0</v>
      </c>
      <c r="AJ73" s="549">
        <f t="shared" si="16"/>
        <v>0</v>
      </c>
      <c r="AK73" s="483">
        <f t="shared" si="17"/>
        <v>0</v>
      </c>
      <c r="AL73" s="483">
        <f t="shared" si="18"/>
        <v>0</v>
      </c>
      <c r="AM73" s="483">
        <f t="shared" si="19"/>
        <v>0</v>
      </c>
      <c r="AN73" s="1021">
        <f t="shared" si="20"/>
        <v>0</v>
      </c>
      <c r="AO73" s="1019">
        <f t="shared" si="21"/>
        <v>0</v>
      </c>
      <c r="AP73" s="1020">
        <f t="shared" si="22"/>
        <v>0</v>
      </c>
      <c r="AQ73" s="1108">
        <f t="shared" si="23"/>
        <v>0</v>
      </c>
      <c r="AR73" s="1109">
        <f t="shared" si="24"/>
        <v>0</v>
      </c>
      <c r="AS73" s="1110">
        <f t="shared" si="25"/>
        <v>0</v>
      </c>
      <c r="AV73" s="607"/>
      <c r="AX73" s="607"/>
      <c r="AZ73" s="607"/>
    </row>
    <row r="74" spans="1:52" x14ac:dyDescent="0.2">
      <c r="A74" s="550"/>
      <c r="B74" s="551"/>
      <c r="C74" s="552"/>
      <c r="D74" s="553"/>
      <c r="E74" s="553"/>
      <c r="F74" s="554"/>
      <c r="G74" s="540">
        <f t="shared" si="0"/>
        <v>0</v>
      </c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2"/>
      <c r="S74" s="543">
        <f t="shared" si="26"/>
        <v>0</v>
      </c>
      <c r="T74" s="544">
        <f t="shared" si="1"/>
        <v>0</v>
      </c>
      <c r="U74" s="545"/>
      <c r="V74" s="618">
        <f t="shared" si="2"/>
        <v>0</v>
      </c>
      <c r="W74" s="546">
        <f t="shared" si="3"/>
        <v>0</v>
      </c>
      <c r="X74" s="546">
        <f t="shared" si="4"/>
        <v>0</v>
      </c>
      <c r="Y74" s="546">
        <f t="shared" si="5"/>
        <v>0</v>
      </c>
      <c r="Z74" s="619">
        <f t="shared" si="6"/>
        <v>0</v>
      </c>
      <c r="AA74" s="547">
        <f t="shared" si="7"/>
        <v>0</v>
      </c>
      <c r="AB74" s="547">
        <f t="shared" si="8"/>
        <v>0</v>
      </c>
      <c r="AC74" s="547">
        <f t="shared" si="9"/>
        <v>0</v>
      </c>
      <c r="AD74" s="620">
        <f t="shared" si="10"/>
        <v>0</v>
      </c>
      <c r="AE74" s="548">
        <f t="shared" si="11"/>
        <v>0</v>
      </c>
      <c r="AF74" s="548">
        <f t="shared" si="12"/>
        <v>0</v>
      </c>
      <c r="AG74" s="548">
        <f t="shared" si="13"/>
        <v>0</v>
      </c>
      <c r="AH74" s="549">
        <f t="shared" si="14"/>
        <v>0</v>
      </c>
      <c r="AI74" s="549">
        <f t="shared" si="15"/>
        <v>0</v>
      </c>
      <c r="AJ74" s="549">
        <f t="shared" si="16"/>
        <v>0</v>
      </c>
      <c r="AK74" s="483">
        <f t="shared" si="17"/>
        <v>0</v>
      </c>
      <c r="AL74" s="483">
        <f t="shared" si="18"/>
        <v>0</v>
      </c>
      <c r="AM74" s="483">
        <f t="shared" si="19"/>
        <v>0</v>
      </c>
      <c r="AN74" s="1021">
        <f t="shared" si="20"/>
        <v>0</v>
      </c>
      <c r="AO74" s="1019">
        <f t="shared" si="21"/>
        <v>0</v>
      </c>
      <c r="AP74" s="1020">
        <f t="shared" si="22"/>
        <v>0</v>
      </c>
      <c r="AQ74" s="1108">
        <f t="shared" si="23"/>
        <v>0</v>
      </c>
      <c r="AR74" s="1109">
        <f t="shared" si="24"/>
        <v>0</v>
      </c>
      <c r="AS74" s="1110">
        <f t="shared" si="25"/>
        <v>0</v>
      </c>
    </row>
    <row r="75" spans="1:52" x14ac:dyDescent="0.2">
      <c r="A75" s="550"/>
      <c r="B75" s="551"/>
      <c r="C75" s="552"/>
      <c r="D75" s="553"/>
      <c r="E75" s="553"/>
      <c r="F75" s="554"/>
      <c r="G75" s="540">
        <f t="shared" si="0"/>
        <v>0</v>
      </c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2"/>
      <c r="S75" s="543">
        <f t="shared" si="26"/>
        <v>0</v>
      </c>
      <c r="T75" s="544">
        <f t="shared" si="1"/>
        <v>0</v>
      </c>
      <c r="U75" s="545"/>
      <c r="V75" s="618">
        <f t="shared" si="2"/>
        <v>0</v>
      </c>
      <c r="W75" s="546">
        <f t="shared" si="3"/>
        <v>0</v>
      </c>
      <c r="X75" s="546">
        <f t="shared" si="4"/>
        <v>0</v>
      </c>
      <c r="Y75" s="546">
        <f t="shared" si="5"/>
        <v>0</v>
      </c>
      <c r="Z75" s="619">
        <f t="shared" si="6"/>
        <v>0</v>
      </c>
      <c r="AA75" s="547">
        <f t="shared" si="7"/>
        <v>0</v>
      </c>
      <c r="AB75" s="547">
        <f t="shared" si="8"/>
        <v>0</v>
      </c>
      <c r="AC75" s="547">
        <f t="shared" si="9"/>
        <v>0</v>
      </c>
      <c r="AD75" s="620">
        <f t="shared" si="10"/>
        <v>0</v>
      </c>
      <c r="AE75" s="548">
        <f t="shared" si="11"/>
        <v>0</v>
      </c>
      <c r="AF75" s="548">
        <f t="shared" si="12"/>
        <v>0</v>
      </c>
      <c r="AG75" s="548">
        <f t="shared" si="13"/>
        <v>0</v>
      </c>
      <c r="AH75" s="549">
        <f t="shared" si="14"/>
        <v>0</v>
      </c>
      <c r="AI75" s="549">
        <f t="shared" si="15"/>
        <v>0</v>
      </c>
      <c r="AJ75" s="549">
        <f t="shared" si="16"/>
        <v>0</v>
      </c>
      <c r="AK75" s="483">
        <f t="shared" si="17"/>
        <v>0</v>
      </c>
      <c r="AL75" s="483">
        <f t="shared" si="18"/>
        <v>0</v>
      </c>
      <c r="AM75" s="483">
        <f t="shared" si="19"/>
        <v>0</v>
      </c>
      <c r="AN75" s="1021">
        <f t="shared" si="20"/>
        <v>0</v>
      </c>
      <c r="AO75" s="1019">
        <f t="shared" si="21"/>
        <v>0</v>
      </c>
      <c r="AP75" s="1020">
        <f t="shared" si="22"/>
        <v>0</v>
      </c>
      <c r="AQ75" s="1108">
        <f t="shared" si="23"/>
        <v>0</v>
      </c>
      <c r="AR75" s="1109">
        <f t="shared" si="24"/>
        <v>0</v>
      </c>
      <c r="AS75" s="1110">
        <f t="shared" si="25"/>
        <v>0</v>
      </c>
      <c r="AV75" s="607"/>
      <c r="AX75" s="607"/>
      <c r="AZ75" s="607"/>
    </row>
    <row r="76" spans="1:52" x14ac:dyDescent="0.2">
      <c r="A76" s="550"/>
      <c r="B76" s="551"/>
      <c r="C76" s="552"/>
      <c r="D76" s="553"/>
      <c r="E76" s="553"/>
      <c r="F76" s="554"/>
      <c r="G76" s="540">
        <f t="shared" si="0"/>
        <v>0</v>
      </c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2"/>
      <c r="S76" s="543">
        <f t="shared" si="26"/>
        <v>0</v>
      </c>
      <c r="T76" s="544">
        <f t="shared" si="1"/>
        <v>0</v>
      </c>
      <c r="U76" s="545"/>
      <c r="V76" s="618">
        <f t="shared" si="2"/>
        <v>0</v>
      </c>
      <c r="W76" s="546">
        <f t="shared" si="3"/>
        <v>0</v>
      </c>
      <c r="X76" s="546">
        <f t="shared" si="4"/>
        <v>0</v>
      </c>
      <c r="Y76" s="546">
        <f t="shared" si="5"/>
        <v>0</v>
      </c>
      <c r="Z76" s="619">
        <f t="shared" si="6"/>
        <v>0</v>
      </c>
      <c r="AA76" s="547">
        <f t="shared" si="7"/>
        <v>0</v>
      </c>
      <c r="AB76" s="547">
        <f t="shared" si="8"/>
        <v>0</v>
      </c>
      <c r="AC76" s="547">
        <f t="shared" si="9"/>
        <v>0</v>
      </c>
      <c r="AD76" s="620">
        <f t="shared" si="10"/>
        <v>0</v>
      </c>
      <c r="AE76" s="548">
        <f t="shared" si="11"/>
        <v>0</v>
      </c>
      <c r="AF76" s="548">
        <f t="shared" si="12"/>
        <v>0</v>
      </c>
      <c r="AG76" s="548">
        <f t="shared" si="13"/>
        <v>0</v>
      </c>
      <c r="AH76" s="549">
        <f t="shared" si="14"/>
        <v>0</v>
      </c>
      <c r="AI76" s="549">
        <f t="shared" si="15"/>
        <v>0</v>
      </c>
      <c r="AJ76" s="549">
        <f t="shared" si="16"/>
        <v>0</v>
      </c>
      <c r="AK76" s="483">
        <f t="shared" si="17"/>
        <v>0</v>
      </c>
      <c r="AL76" s="483">
        <f t="shared" si="18"/>
        <v>0</v>
      </c>
      <c r="AM76" s="483">
        <f t="shared" si="19"/>
        <v>0</v>
      </c>
      <c r="AN76" s="1021">
        <f t="shared" si="20"/>
        <v>0</v>
      </c>
      <c r="AO76" s="1019">
        <f t="shared" si="21"/>
        <v>0</v>
      </c>
      <c r="AP76" s="1020">
        <f t="shared" si="22"/>
        <v>0</v>
      </c>
      <c r="AQ76" s="1108">
        <f t="shared" si="23"/>
        <v>0</v>
      </c>
      <c r="AR76" s="1109">
        <f t="shared" si="24"/>
        <v>0</v>
      </c>
      <c r="AS76" s="1110">
        <f t="shared" si="25"/>
        <v>0</v>
      </c>
    </row>
    <row r="77" spans="1:52" x14ac:dyDescent="0.2">
      <c r="A77" s="550"/>
      <c r="B77" s="551"/>
      <c r="C77" s="552"/>
      <c r="D77" s="553"/>
      <c r="E77" s="553"/>
      <c r="F77" s="554"/>
      <c r="G77" s="540">
        <f t="shared" si="0"/>
        <v>0</v>
      </c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2"/>
      <c r="S77" s="543">
        <f t="shared" si="26"/>
        <v>0</v>
      </c>
      <c r="T77" s="544">
        <f t="shared" si="1"/>
        <v>0</v>
      </c>
      <c r="U77" s="545"/>
      <c r="V77" s="618">
        <f t="shared" si="2"/>
        <v>0</v>
      </c>
      <c r="W77" s="546">
        <f t="shared" si="3"/>
        <v>0</v>
      </c>
      <c r="X77" s="546">
        <f t="shared" si="4"/>
        <v>0</v>
      </c>
      <c r="Y77" s="546">
        <f t="shared" si="5"/>
        <v>0</v>
      </c>
      <c r="Z77" s="619">
        <f t="shared" si="6"/>
        <v>0</v>
      </c>
      <c r="AA77" s="547">
        <f t="shared" si="7"/>
        <v>0</v>
      </c>
      <c r="AB77" s="547">
        <f t="shared" si="8"/>
        <v>0</v>
      </c>
      <c r="AC77" s="547">
        <f t="shared" si="9"/>
        <v>0</v>
      </c>
      <c r="AD77" s="620">
        <f t="shared" si="10"/>
        <v>0</v>
      </c>
      <c r="AE77" s="548">
        <f t="shared" si="11"/>
        <v>0</v>
      </c>
      <c r="AF77" s="548">
        <f t="shared" si="12"/>
        <v>0</v>
      </c>
      <c r="AG77" s="548">
        <f t="shared" si="13"/>
        <v>0</v>
      </c>
      <c r="AH77" s="549">
        <f t="shared" si="14"/>
        <v>0</v>
      </c>
      <c r="AI77" s="549">
        <f t="shared" si="15"/>
        <v>0</v>
      </c>
      <c r="AJ77" s="549">
        <f t="shared" si="16"/>
        <v>0</v>
      </c>
      <c r="AK77" s="483">
        <f t="shared" si="17"/>
        <v>0</v>
      </c>
      <c r="AL77" s="483">
        <f t="shared" si="18"/>
        <v>0</v>
      </c>
      <c r="AM77" s="483">
        <f t="shared" si="19"/>
        <v>0</v>
      </c>
      <c r="AN77" s="1021">
        <f t="shared" si="20"/>
        <v>0</v>
      </c>
      <c r="AO77" s="1019">
        <f t="shared" si="21"/>
        <v>0</v>
      </c>
      <c r="AP77" s="1020">
        <f t="shared" si="22"/>
        <v>0</v>
      </c>
      <c r="AQ77" s="1108">
        <f t="shared" si="23"/>
        <v>0</v>
      </c>
      <c r="AR77" s="1109">
        <f t="shared" si="24"/>
        <v>0</v>
      </c>
      <c r="AS77" s="1110">
        <f t="shared" si="25"/>
        <v>0</v>
      </c>
    </row>
    <row r="78" spans="1:52" x14ac:dyDescent="0.2">
      <c r="A78" s="550"/>
      <c r="B78" s="551"/>
      <c r="C78" s="552"/>
      <c r="D78" s="553"/>
      <c r="E78" s="553"/>
      <c r="F78" s="554"/>
      <c r="G78" s="540">
        <f t="shared" si="0"/>
        <v>0</v>
      </c>
      <c r="H78" s="541"/>
      <c r="I78" s="541"/>
      <c r="J78" s="541"/>
      <c r="K78" s="541"/>
      <c r="L78" s="541"/>
      <c r="M78" s="541"/>
      <c r="N78" s="541"/>
      <c r="O78" s="541"/>
      <c r="P78" s="541"/>
      <c r="Q78" s="541"/>
      <c r="R78" s="542"/>
      <c r="S78" s="543">
        <f t="shared" si="26"/>
        <v>0</v>
      </c>
      <c r="T78" s="544">
        <f t="shared" si="1"/>
        <v>0</v>
      </c>
      <c r="U78" s="545"/>
      <c r="V78" s="618">
        <f t="shared" si="2"/>
        <v>0</v>
      </c>
      <c r="W78" s="546">
        <f t="shared" si="3"/>
        <v>0</v>
      </c>
      <c r="X78" s="546">
        <f t="shared" si="4"/>
        <v>0</v>
      </c>
      <c r="Y78" s="546">
        <f t="shared" si="5"/>
        <v>0</v>
      </c>
      <c r="Z78" s="619">
        <f t="shared" si="6"/>
        <v>0</v>
      </c>
      <c r="AA78" s="547">
        <f t="shared" si="7"/>
        <v>0</v>
      </c>
      <c r="AB78" s="547">
        <f t="shared" si="8"/>
        <v>0</v>
      </c>
      <c r="AC78" s="547">
        <f t="shared" si="9"/>
        <v>0</v>
      </c>
      <c r="AD78" s="620">
        <f t="shared" si="10"/>
        <v>0</v>
      </c>
      <c r="AE78" s="548">
        <f t="shared" si="11"/>
        <v>0</v>
      </c>
      <c r="AF78" s="548">
        <f t="shared" si="12"/>
        <v>0</v>
      </c>
      <c r="AG78" s="548">
        <f t="shared" si="13"/>
        <v>0</v>
      </c>
      <c r="AH78" s="549">
        <f t="shared" si="14"/>
        <v>0</v>
      </c>
      <c r="AI78" s="549">
        <f t="shared" si="15"/>
        <v>0</v>
      </c>
      <c r="AJ78" s="549">
        <f t="shared" si="16"/>
        <v>0</v>
      </c>
      <c r="AK78" s="483">
        <f t="shared" si="17"/>
        <v>0</v>
      </c>
      <c r="AL78" s="483">
        <f t="shared" si="18"/>
        <v>0</v>
      </c>
      <c r="AM78" s="483">
        <f t="shared" si="19"/>
        <v>0</v>
      </c>
      <c r="AN78" s="1021">
        <f t="shared" si="20"/>
        <v>0</v>
      </c>
      <c r="AO78" s="1019">
        <f t="shared" si="21"/>
        <v>0</v>
      </c>
      <c r="AP78" s="1020">
        <f t="shared" si="22"/>
        <v>0</v>
      </c>
      <c r="AQ78" s="1108">
        <f t="shared" si="23"/>
        <v>0</v>
      </c>
      <c r="AR78" s="1109">
        <f t="shared" si="24"/>
        <v>0</v>
      </c>
      <c r="AS78" s="1110">
        <f t="shared" si="25"/>
        <v>0</v>
      </c>
    </row>
    <row r="79" spans="1:52" x14ac:dyDescent="0.2">
      <c r="A79" s="550"/>
      <c r="B79" s="551"/>
      <c r="C79" s="552"/>
      <c r="D79" s="553"/>
      <c r="E79" s="553"/>
      <c r="F79" s="554"/>
      <c r="G79" s="540">
        <f t="shared" si="0"/>
        <v>0</v>
      </c>
      <c r="H79" s="541"/>
      <c r="I79" s="541"/>
      <c r="J79" s="541"/>
      <c r="K79" s="541"/>
      <c r="L79" s="541"/>
      <c r="M79" s="541"/>
      <c r="N79" s="541"/>
      <c r="O79" s="541"/>
      <c r="P79" s="541"/>
      <c r="Q79" s="541"/>
      <c r="R79" s="542"/>
      <c r="S79" s="543">
        <f t="shared" si="26"/>
        <v>0</v>
      </c>
      <c r="T79" s="544">
        <f t="shared" si="1"/>
        <v>0</v>
      </c>
      <c r="U79" s="545"/>
      <c r="V79" s="618">
        <f t="shared" si="2"/>
        <v>0</v>
      </c>
      <c r="W79" s="546">
        <f t="shared" si="3"/>
        <v>0</v>
      </c>
      <c r="X79" s="546">
        <f t="shared" si="4"/>
        <v>0</v>
      </c>
      <c r="Y79" s="546">
        <f t="shared" si="5"/>
        <v>0</v>
      </c>
      <c r="Z79" s="619">
        <f t="shared" si="6"/>
        <v>0</v>
      </c>
      <c r="AA79" s="547">
        <f t="shared" si="7"/>
        <v>0</v>
      </c>
      <c r="AB79" s="547">
        <f t="shared" si="8"/>
        <v>0</v>
      </c>
      <c r="AC79" s="547">
        <f t="shared" si="9"/>
        <v>0</v>
      </c>
      <c r="AD79" s="620">
        <f t="shared" si="10"/>
        <v>0</v>
      </c>
      <c r="AE79" s="548">
        <f t="shared" si="11"/>
        <v>0</v>
      </c>
      <c r="AF79" s="548">
        <f t="shared" si="12"/>
        <v>0</v>
      </c>
      <c r="AG79" s="548">
        <f t="shared" si="13"/>
        <v>0</v>
      </c>
      <c r="AH79" s="549">
        <f t="shared" si="14"/>
        <v>0</v>
      </c>
      <c r="AI79" s="549">
        <f t="shared" si="15"/>
        <v>0</v>
      </c>
      <c r="AJ79" s="549">
        <f t="shared" si="16"/>
        <v>0</v>
      </c>
      <c r="AK79" s="483">
        <f t="shared" si="17"/>
        <v>0</v>
      </c>
      <c r="AL79" s="483">
        <f t="shared" si="18"/>
        <v>0</v>
      </c>
      <c r="AM79" s="483">
        <f t="shared" si="19"/>
        <v>0</v>
      </c>
      <c r="AN79" s="1021">
        <f t="shared" si="20"/>
        <v>0</v>
      </c>
      <c r="AO79" s="1019">
        <f t="shared" si="21"/>
        <v>0</v>
      </c>
      <c r="AP79" s="1020">
        <f t="shared" si="22"/>
        <v>0</v>
      </c>
      <c r="AQ79" s="1108">
        <f t="shared" si="23"/>
        <v>0</v>
      </c>
      <c r="AR79" s="1109">
        <f t="shared" si="24"/>
        <v>0</v>
      </c>
      <c r="AS79" s="1110">
        <f t="shared" si="25"/>
        <v>0</v>
      </c>
    </row>
    <row r="80" spans="1:52" x14ac:dyDescent="0.2">
      <c r="A80" s="550"/>
      <c r="B80" s="551"/>
      <c r="C80" s="552"/>
      <c r="D80" s="553"/>
      <c r="E80" s="553"/>
      <c r="F80" s="554"/>
      <c r="G80" s="540">
        <f t="shared" si="0"/>
        <v>0</v>
      </c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542"/>
      <c r="S80" s="543">
        <f t="shared" si="26"/>
        <v>0</v>
      </c>
      <c r="T80" s="544">
        <f t="shared" si="1"/>
        <v>0</v>
      </c>
      <c r="U80" s="545"/>
      <c r="V80" s="618">
        <f t="shared" si="2"/>
        <v>0</v>
      </c>
      <c r="W80" s="546">
        <f t="shared" si="3"/>
        <v>0</v>
      </c>
      <c r="X80" s="546">
        <f t="shared" si="4"/>
        <v>0</v>
      </c>
      <c r="Y80" s="546">
        <f t="shared" si="5"/>
        <v>0</v>
      </c>
      <c r="Z80" s="619">
        <f t="shared" si="6"/>
        <v>0</v>
      </c>
      <c r="AA80" s="547">
        <f t="shared" si="7"/>
        <v>0</v>
      </c>
      <c r="AB80" s="547">
        <f t="shared" si="8"/>
        <v>0</v>
      </c>
      <c r="AC80" s="547">
        <f t="shared" si="9"/>
        <v>0</v>
      </c>
      <c r="AD80" s="620">
        <f t="shared" si="10"/>
        <v>0</v>
      </c>
      <c r="AE80" s="548">
        <f t="shared" si="11"/>
        <v>0</v>
      </c>
      <c r="AF80" s="548">
        <f t="shared" si="12"/>
        <v>0</v>
      </c>
      <c r="AG80" s="548">
        <f t="shared" si="13"/>
        <v>0</v>
      </c>
      <c r="AH80" s="549">
        <f t="shared" si="14"/>
        <v>0</v>
      </c>
      <c r="AI80" s="549">
        <f t="shared" si="15"/>
        <v>0</v>
      </c>
      <c r="AJ80" s="549">
        <f t="shared" si="16"/>
        <v>0</v>
      </c>
      <c r="AK80" s="483">
        <f t="shared" si="17"/>
        <v>0</v>
      </c>
      <c r="AL80" s="483">
        <f t="shared" si="18"/>
        <v>0</v>
      </c>
      <c r="AM80" s="483">
        <f t="shared" si="19"/>
        <v>0</v>
      </c>
      <c r="AN80" s="1021">
        <f t="shared" si="20"/>
        <v>0</v>
      </c>
      <c r="AO80" s="1019">
        <f t="shared" si="21"/>
        <v>0</v>
      </c>
      <c r="AP80" s="1020">
        <f t="shared" si="22"/>
        <v>0</v>
      </c>
      <c r="AQ80" s="1108">
        <f t="shared" si="23"/>
        <v>0</v>
      </c>
      <c r="AR80" s="1109">
        <f t="shared" si="24"/>
        <v>0</v>
      </c>
      <c r="AS80" s="1110">
        <f t="shared" si="25"/>
        <v>0</v>
      </c>
    </row>
    <row r="81" spans="1:45" x14ac:dyDescent="0.2">
      <c r="A81" s="550"/>
      <c r="B81" s="551"/>
      <c r="C81" s="552"/>
      <c r="D81" s="553"/>
      <c r="E81" s="553"/>
      <c r="F81" s="554"/>
      <c r="G81" s="540">
        <f t="shared" si="0"/>
        <v>0</v>
      </c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542"/>
      <c r="S81" s="543">
        <f t="shared" si="26"/>
        <v>0</v>
      </c>
      <c r="T81" s="544">
        <f t="shared" si="1"/>
        <v>0</v>
      </c>
      <c r="U81" s="545"/>
      <c r="V81" s="618">
        <f t="shared" si="2"/>
        <v>0</v>
      </c>
      <c r="W81" s="546">
        <f t="shared" si="3"/>
        <v>0</v>
      </c>
      <c r="X81" s="546">
        <f t="shared" si="4"/>
        <v>0</v>
      </c>
      <c r="Y81" s="546">
        <f t="shared" si="5"/>
        <v>0</v>
      </c>
      <c r="Z81" s="619">
        <f t="shared" si="6"/>
        <v>0</v>
      </c>
      <c r="AA81" s="547">
        <f t="shared" si="7"/>
        <v>0</v>
      </c>
      <c r="AB81" s="547">
        <f t="shared" si="8"/>
        <v>0</v>
      </c>
      <c r="AC81" s="547">
        <f t="shared" si="9"/>
        <v>0</v>
      </c>
      <c r="AD81" s="620">
        <f t="shared" si="10"/>
        <v>0</v>
      </c>
      <c r="AE81" s="548">
        <f t="shared" si="11"/>
        <v>0</v>
      </c>
      <c r="AF81" s="548">
        <f t="shared" si="12"/>
        <v>0</v>
      </c>
      <c r="AG81" s="548">
        <f t="shared" si="13"/>
        <v>0</v>
      </c>
      <c r="AH81" s="549">
        <f t="shared" si="14"/>
        <v>0</v>
      </c>
      <c r="AI81" s="549">
        <f t="shared" si="15"/>
        <v>0</v>
      </c>
      <c r="AJ81" s="549">
        <f t="shared" si="16"/>
        <v>0</v>
      </c>
      <c r="AK81" s="483">
        <f t="shared" si="17"/>
        <v>0</v>
      </c>
      <c r="AL81" s="483">
        <f t="shared" si="18"/>
        <v>0</v>
      </c>
      <c r="AM81" s="483">
        <f t="shared" si="19"/>
        <v>0</v>
      </c>
      <c r="AN81" s="1021">
        <f t="shared" si="20"/>
        <v>0</v>
      </c>
      <c r="AO81" s="1019">
        <f t="shared" si="21"/>
        <v>0</v>
      </c>
      <c r="AP81" s="1020">
        <f t="shared" si="22"/>
        <v>0</v>
      </c>
      <c r="AQ81" s="1108">
        <f t="shared" si="23"/>
        <v>0</v>
      </c>
      <c r="AR81" s="1109">
        <f t="shared" si="24"/>
        <v>0</v>
      </c>
      <c r="AS81" s="1110">
        <f t="shared" si="25"/>
        <v>0</v>
      </c>
    </row>
    <row r="82" spans="1:45" x14ac:dyDescent="0.2">
      <c r="A82" s="550"/>
      <c r="B82" s="551"/>
      <c r="C82" s="552"/>
      <c r="D82" s="553"/>
      <c r="E82" s="553"/>
      <c r="F82" s="554"/>
      <c r="G82" s="540">
        <f t="shared" si="0"/>
        <v>0</v>
      </c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2"/>
      <c r="S82" s="543">
        <f t="shared" si="26"/>
        <v>0</v>
      </c>
      <c r="T82" s="544">
        <f t="shared" si="1"/>
        <v>0</v>
      </c>
      <c r="U82" s="545"/>
      <c r="V82" s="618">
        <f t="shared" si="2"/>
        <v>0</v>
      </c>
      <c r="W82" s="546">
        <f t="shared" si="3"/>
        <v>0</v>
      </c>
      <c r="X82" s="546">
        <f t="shared" si="4"/>
        <v>0</v>
      </c>
      <c r="Y82" s="546">
        <f t="shared" si="5"/>
        <v>0</v>
      </c>
      <c r="Z82" s="619">
        <f t="shared" si="6"/>
        <v>0</v>
      </c>
      <c r="AA82" s="547">
        <f t="shared" si="7"/>
        <v>0</v>
      </c>
      <c r="AB82" s="547">
        <f t="shared" si="8"/>
        <v>0</v>
      </c>
      <c r="AC82" s="547">
        <f t="shared" si="9"/>
        <v>0</v>
      </c>
      <c r="AD82" s="620">
        <f t="shared" si="10"/>
        <v>0</v>
      </c>
      <c r="AE82" s="548">
        <f t="shared" si="11"/>
        <v>0</v>
      </c>
      <c r="AF82" s="548">
        <f t="shared" si="12"/>
        <v>0</v>
      </c>
      <c r="AG82" s="548">
        <f t="shared" si="13"/>
        <v>0</v>
      </c>
      <c r="AH82" s="549">
        <f t="shared" si="14"/>
        <v>0</v>
      </c>
      <c r="AI82" s="549">
        <f t="shared" si="15"/>
        <v>0</v>
      </c>
      <c r="AJ82" s="549">
        <f t="shared" si="16"/>
        <v>0</v>
      </c>
      <c r="AK82" s="483">
        <f t="shared" si="17"/>
        <v>0</v>
      </c>
      <c r="AL82" s="483">
        <f t="shared" si="18"/>
        <v>0</v>
      </c>
      <c r="AM82" s="483">
        <f t="shared" si="19"/>
        <v>0</v>
      </c>
      <c r="AN82" s="1021">
        <f t="shared" si="20"/>
        <v>0</v>
      </c>
      <c r="AO82" s="1019">
        <f t="shared" si="21"/>
        <v>0</v>
      </c>
      <c r="AP82" s="1020">
        <f t="shared" si="22"/>
        <v>0</v>
      </c>
      <c r="AQ82" s="1108">
        <f t="shared" si="23"/>
        <v>0</v>
      </c>
      <c r="AR82" s="1109">
        <f t="shared" si="24"/>
        <v>0</v>
      </c>
      <c r="AS82" s="1110">
        <f t="shared" si="25"/>
        <v>0</v>
      </c>
    </row>
    <row r="83" spans="1:45" x14ac:dyDescent="0.2">
      <c r="A83" s="550"/>
      <c r="B83" s="551"/>
      <c r="C83" s="552"/>
      <c r="D83" s="553"/>
      <c r="E83" s="553"/>
      <c r="F83" s="554"/>
      <c r="G83" s="540">
        <f t="shared" si="0"/>
        <v>0</v>
      </c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2"/>
      <c r="S83" s="543">
        <f t="shared" si="26"/>
        <v>0</v>
      </c>
      <c r="T83" s="544">
        <f t="shared" si="1"/>
        <v>0</v>
      </c>
      <c r="U83" s="545"/>
      <c r="V83" s="618">
        <f t="shared" si="2"/>
        <v>0</v>
      </c>
      <c r="W83" s="546">
        <f t="shared" si="3"/>
        <v>0</v>
      </c>
      <c r="X83" s="546">
        <f t="shared" si="4"/>
        <v>0</v>
      </c>
      <c r="Y83" s="546">
        <f t="shared" si="5"/>
        <v>0</v>
      </c>
      <c r="Z83" s="619">
        <f t="shared" si="6"/>
        <v>0</v>
      </c>
      <c r="AA83" s="547">
        <f t="shared" si="7"/>
        <v>0</v>
      </c>
      <c r="AB83" s="547">
        <f t="shared" si="8"/>
        <v>0</v>
      </c>
      <c r="AC83" s="547">
        <f t="shared" si="9"/>
        <v>0</v>
      </c>
      <c r="AD83" s="620">
        <f t="shared" si="10"/>
        <v>0</v>
      </c>
      <c r="AE83" s="548">
        <f t="shared" si="11"/>
        <v>0</v>
      </c>
      <c r="AF83" s="548">
        <f t="shared" si="12"/>
        <v>0</v>
      </c>
      <c r="AG83" s="548">
        <f t="shared" si="13"/>
        <v>0</v>
      </c>
      <c r="AH83" s="549">
        <f t="shared" si="14"/>
        <v>0</v>
      </c>
      <c r="AI83" s="549">
        <f t="shared" si="15"/>
        <v>0</v>
      </c>
      <c r="AJ83" s="549">
        <f t="shared" si="16"/>
        <v>0</v>
      </c>
      <c r="AK83" s="483">
        <f t="shared" si="17"/>
        <v>0</v>
      </c>
      <c r="AL83" s="483">
        <f t="shared" si="18"/>
        <v>0</v>
      </c>
      <c r="AM83" s="483">
        <f t="shared" si="19"/>
        <v>0</v>
      </c>
      <c r="AN83" s="1021">
        <f t="shared" si="20"/>
        <v>0</v>
      </c>
      <c r="AO83" s="1019">
        <f t="shared" si="21"/>
        <v>0</v>
      </c>
      <c r="AP83" s="1020">
        <f t="shared" si="22"/>
        <v>0</v>
      </c>
      <c r="AQ83" s="1108">
        <f t="shared" si="23"/>
        <v>0</v>
      </c>
      <c r="AR83" s="1109">
        <f t="shared" si="24"/>
        <v>0</v>
      </c>
      <c r="AS83" s="1110">
        <f t="shared" si="25"/>
        <v>0</v>
      </c>
    </row>
    <row r="84" spans="1:45" x14ac:dyDescent="0.2">
      <c r="A84" s="550"/>
      <c r="B84" s="551"/>
      <c r="C84" s="552"/>
      <c r="D84" s="553"/>
      <c r="E84" s="553"/>
      <c r="F84" s="554"/>
      <c r="G84" s="540">
        <f t="shared" si="0"/>
        <v>0</v>
      </c>
      <c r="H84" s="541"/>
      <c r="I84" s="541"/>
      <c r="J84" s="541"/>
      <c r="K84" s="541"/>
      <c r="L84" s="541"/>
      <c r="M84" s="541"/>
      <c r="N84" s="541"/>
      <c r="O84" s="541"/>
      <c r="P84" s="541"/>
      <c r="Q84" s="541"/>
      <c r="R84" s="542"/>
      <c r="S84" s="543">
        <f t="shared" si="26"/>
        <v>0</v>
      </c>
      <c r="T84" s="544">
        <f t="shared" si="1"/>
        <v>0</v>
      </c>
      <c r="U84" s="545"/>
      <c r="V84" s="618">
        <f t="shared" si="2"/>
        <v>0</v>
      </c>
      <c r="W84" s="546">
        <f t="shared" si="3"/>
        <v>0</v>
      </c>
      <c r="X84" s="546">
        <f t="shared" si="4"/>
        <v>0</v>
      </c>
      <c r="Y84" s="546">
        <f t="shared" si="5"/>
        <v>0</v>
      </c>
      <c r="Z84" s="619">
        <f t="shared" si="6"/>
        <v>0</v>
      </c>
      <c r="AA84" s="547">
        <f t="shared" si="7"/>
        <v>0</v>
      </c>
      <c r="AB84" s="547">
        <f t="shared" si="8"/>
        <v>0</v>
      </c>
      <c r="AC84" s="547">
        <f t="shared" si="9"/>
        <v>0</v>
      </c>
      <c r="AD84" s="620">
        <f t="shared" si="10"/>
        <v>0</v>
      </c>
      <c r="AE84" s="548">
        <f t="shared" si="11"/>
        <v>0</v>
      </c>
      <c r="AF84" s="548">
        <f t="shared" si="12"/>
        <v>0</v>
      </c>
      <c r="AG84" s="548">
        <f t="shared" si="13"/>
        <v>0</v>
      </c>
      <c r="AH84" s="549">
        <f t="shared" si="14"/>
        <v>0</v>
      </c>
      <c r="AI84" s="549">
        <f t="shared" si="15"/>
        <v>0</v>
      </c>
      <c r="AJ84" s="549">
        <f t="shared" si="16"/>
        <v>0</v>
      </c>
      <c r="AK84" s="483">
        <f t="shared" si="17"/>
        <v>0</v>
      </c>
      <c r="AL84" s="483">
        <f t="shared" si="18"/>
        <v>0</v>
      </c>
      <c r="AM84" s="483">
        <f t="shared" si="19"/>
        <v>0</v>
      </c>
      <c r="AN84" s="1021">
        <f t="shared" si="20"/>
        <v>0</v>
      </c>
      <c r="AO84" s="1019">
        <f t="shared" si="21"/>
        <v>0</v>
      </c>
      <c r="AP84" s="1020">
        <f t="shared" si="22"/>
        <v>0</v>
      </c>
      <c r="AQ84" s="1108">
        <f t="shared" si="23"/>
        <v>0</v>
      </c>
      <c r="AR84" s="1109">
        <f t="shared" si="24"/>
        <v>0</v>
      </c>
      <c r="AS84" s="1110">
        <f t="shared" si="25"/>
        <v>0</v>
      </c>
    </row>
    <row r="85" spans="1:45" x14ac:dyDescent="0.2">
      <c r="A85" s="550"/>
      <c r="B85" s="551"/>
      <c r="C85" s="552"/>
      <c r="D85" s="553"/>
      <c r="E85" s="553"/>
      <c r="F85" s="554"/>
      <c r="G85" s="540">
        <f t="shared" si="0"/>
        <v>0</v>
      </c>
      <c r="H85" s="541"/>
      <c r="I85" s="541"/>
      <c r="J85" s="541"/>
      <c r="K85" s="541"/>
      <c r="L85" s="541"/>
      <c r="M85" s="541"/>
      <c r="N85" s="541"/>
      <c r="O85" s="541"/>
      <c r="P85" s="541"/>
      <c r="Q85" s="541"/>
      <c r="R85" s="542"/>
      <c r="S85" s="543">
        <f t="shared" si="26"/>
        <v>0</v>
      </c>
      <c r="T85" s="544">
        <f t="shared" si="1"/>
        <v>0</v>
      </c>
      <c r="U85" s="545"/>
      <c r="V85" s="618">
        <f t="shared" si="2"/>
        <v>0</v>
      </c>
      <c r="W85" s="546">
        <f t="shared" si="3"/>
        <v>0</v>
      </c>
      <c r="X85" s="546">
        <f t="shared" si="4"/>
        <v>0</v>
      </c>
      <c r="Y85" s="546">
        <f t="shared" si="5"/>
        <v>0</v>
      </c>
      <c r="Z85" s="619">
        <f t="shared" si="6"/>
        <v>0</v>
      </c>
      <c r="AA85" s="547">
        <f t="shared" si="7"/>
        <v>0</v>
      </c>
      <c r="AB85" s="547">
        <f t="shared" si="8"/>
        <v>0</v>
      </c>
      <c r="AC85" s="547">
        <f t="shared" si="9"/>
        <v>0</v>
      </c>
      <c r="AD85" s="620">
        <f t="shared" si="10"/>
        <v>0</v>
      </c>
      <c r="AE85" s="548">
        <f t="shared" si="11"/>
        <v>0</v>
      </c>
      <c r="AF85" s="548">
        <f t="shared" si="12"/>
        <v>0</v>
      </c>
      <c r="AG85" s="548">
        <f t="shared" si="13"/>
        <v>0</v>
      </c>
      <c r="AH85" s="549">
        <f t="shared" si="14"/>
        <v>0</v>
      </c>
      <c r="AI85" s="549">
        <f t="shared" si="15"/>
        <v>0</v>
      </c>
      <c r="AJ85" s="549">
        <f t="shared" si="16"/>
        <v>0</v>
      </c>
      <c r="AK85" s="483">
        <f t="shared" si="17"/>
        <v>0</v>
      </c>
      <c r="AL85" s="483">
        <f t="shared" si="18"/>
        <v>0</v>
      </c>
      <c r="AM85" s="483">
        <f t="shared" si="19"/>
        <v>0</v>
      </c>
      <c r="AN85" s="1021">
        <f t="shared" si="20"/>
        <v>0</v>
      </c>
      <c r="AO85" s="1019">
        <f t="shared" si="21"/>
        <v>0</v>
      </c>
      <c r="AP85" s="1020">
        <f t="shared" si="22"/>
        <v>0</v>
      </c>
      <c r="AQ85" s="1108">
        <f t="shared" si="23"/>
        <v>0</v>
      </c>
      <c r="AR85" s="1109">
        <f t="shared" si="24"/>
        <v>0</v>
      </c>
      <c r="AS85" s="1110">
        <f t="shared" si="25"/>
        <v>0</v>
      </c>
    </row>
    <row r="86" spans="1:45" x14ac:dyDescent="0.2">
      <c r="A86" s="550"/>
      <c r="B86" s="551"/>
      <c r="C86" s="552"/>
      <c r="D86" s="553"/>
      <c r="E86" s="553"/>
      <c r="F86" s="554"/>
      <c r="G86" s="540">
        <f t="shared" si="0"/>
        <v>0</v>
      </c>
      <c r="H86" s="541"/>
      <c r="I86" s="541"/>
      <c r="J86" s="541"/>
      <c r="K86" s="541"/>
      <c r="L86" s="541"/>
      <c r="M86" s="541"/>
      <c r="N86" s="541"/>
      <c r="O86" s="541"/>
      <c r="P86" s="541"/>
      <c r="Q86" s="541"/>
      <c r="R86" s="542"/>
      <c r="S86" s="543">
        <f t="shared" si="26"/>
        <v>0</v>
      </c>
      <c r="T86" s="544">
        <f t="shared" si="1"/>
        <v>0</v>
      </c>
      <c r="U86" s="545"/>
      <c r="V86" s="618">
        <f t="shared" si="2"/>
        <v>0</v>
      </c>
      <c r="W86" s="546">
        <f t="shared" si="3"/>
        <v>0</v>
      </c>
      <c r="X86" s="546">
        <f t="shared" si="4"/>
        <v>0</v>
      </c>
      <c r="Y86" s="546">
        <f t="shared" si="5"/>
        <v>0</v>
      </c>
      <c r="Z86" s="619">
        <f t="shared" si="6"/>
        <v>0</v>
      </c>
      <c r="AA86" s="547">
        <f t="shared" si="7"/>
        <v>0</v>
      </c>
      <c r="AB86" s="547">
        <f t="shared" si="8"/>
        <v>0</v>
      </c>
      <c r="AC86" s="547">
        <f t="shared" si="9"/>
        <v>0</v>
      </c>
      <c r="AD86" s="620">
        <f t="shared" si="10"/>
        <v>0</v>
      </c>
      <c r="AE86" s="548">
        <f t="shared" si="11"/>
        <v>0</v>
      </c>
      <c r="AF86" s="548">
        <f t="shared" si="12"/>
        <v>0</v>
      </c>
      <c r="AG86" s="548">
        <f t="shared" si="13"/>
        <v>0</v>
      </c>
      <c r="AH86" s="549">
        <f t="shared" si="14"/>
        <v>0</v>
      </c>
      <c r="AI86" s="549">
        <f t="shared" si="15"/>
        <v>0</v>
      </c>
      <c r="AJ86" s="549">
        <f t="shared" si="16"/>
        <v>0</v>
      </c>
      <c r="AK86" s="483">
        <f t="shared" si="17"/>
        <v>0</v>
      </c>
      <c r="AL86" s="483">
        <f t="shared" si="18"/>
        <v>0</v>
      </c>
      <c r="AM86" s="483">
        <f t="shared" si="19"/>
        <v>0</v>
      </c>
      <c r="AN86" s="1021">
        <f t="shared" si="20"/>
        <v>0</v>
      </c>
      <c r="AO86" s="1019">
        <f t="shared" si="21"/>
        <v>0</v>
      </c>
      <c r="AP86" s="1020">
        <f t="shared" si="22"/>
        <v>0</v>
      </c>
      <c r="AQ86" s="1108">
        <f t="shared" si="23"/>
        <v>0</v>
      </c>
      <c r="AR86" s="1109">
        <f t="shared" si="24"/>
        <v>0</v>
      </c>
      <c r="AS86" s="1110">
        <f t="shared" si="25"/>
        <v>0</v>
      </c>
    </row>
    <row r="87" spans="1:45" x14ac:dyDescent="0.2">
      <c r="A87" s="550"/>
      <c r="B87" s="551"/>
      <c r="C87" s="552"/>
      <c r="D87" s="553"/>
      <c r="E87" s="553"/>
      <c r="F87" s="554"/>
      <c r="G87" s="540">
        <f t="shared" ref="G87:G116" si="27">IFERROR(F87*C87,"")</f>
        <v>0</v>
      </c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2"/>
      <c r="S87" s="543">
        <f t="shared" si="26"/>
        <v>0</v>
      </c>
      <c r="T87" s="544">
        <f t="shared" ref="T87:T121" si="28">IF(ISERROR(S87/C87),0,(S87/C87))</f>
        <v>0</v>
      </c>
      <c r="U87" s="545"/>
      <c r="V87" s="618">
        <f t="shared" ref="V87:V116" si="29">(IF(AND($B87="PFK/BFK",$C87&gt;0,$F87&gt;0),($G87+$H87),0))</f>
        <v>0</v>
      </c>
      <c r="W87" s="546">
        <f t="shared" ref="W87:W116" si="30">(IF(AND($B87="PFK/BFK",$C87&gt;0,$F87&gt;0),$I87,0))</f>
        <v>0</v>
      </c>
      <c r="X87" s="546">
        <f t="shared" ref="X87:X116" si="31">(IF(AND($B87="PFK/BFK",$C87&gt;0,$F87&gt;0),($J87+$K87),0))</f>
        <v>0</v>
      </c>
      <c r="Y87" s="546">
        <f t="shared" ref="Y87:Y116" si="32">(IF(AND($B87="PFK/BFK",$C87&gt;0,$F87&gt;0),(($N87+$O87)/12),0))</f>
        <v>0</v>
      </c>
      <c r="Z87" s="619">
        <f t="shared" ref="Z87:Z116" si="33">(IF(AND($B87="PK/BK",$C87&gt;0,$F87&gt;0),($G87+$H87),0))</f>
        <v>0</v>
      </c>
      <c r="AA87" s="547">
        <f t="shared" ref="AA87:AA116" si="34">(IF(AND($B87="PK/BK",$C87&gt;0,$F87&gt;0),$I87,0))</f>
        <v>0</v>
      </c>
      <c r="AB87" s="547">
        <f t="shared" ref="AB87:AB116" si="35">(IF(AND($B87="PK/BK",$C87&gt;0,$F87&gt;0),($J87+$K87),0))</f>
        <v>0</v>
      </c>
      <c r="AC87" s="547">
        <f t="shared" ref="AC87:AC116" si="36">(IF(AND($B87="PK/BK",$C87&gt;0,$F87&gt;0),(($N87+$O87)/12),0))</f>
        <v>0</v>
      </c>
      <c r="AD87" s="620">
        <f t="shared" ref="AD87:AD116" si="37">(IF(AND($B87="PK/BK o.",$C87&gt;0,$F87&gt;0),($G87+$H87),0))</f>
        <v>0</v>
      </c>
      <c r="AE87" s="548">
        <f t="shared" ref="AE87:AE116" si="38">(IF(AND($B87="PK/BK o.",$C87&gt;0,$F87&gt;0),$I87,0))</f>
        <v>0</v>
      </c>
      <c r="AF87" s="548">
        <f t="shared" ref="AF87:AF116" si="39">(IF(AND($B87="PK/BK o.",$C87&gt;0,$F87&gt;0),($J87+$K87),0))</f>
        <v>0</v>
      </c>
      <c r="AG87" s="548">
        <f t="shared" ref="AG87:AG116" si="40">(IF(AND($B87="PK/BK o.",$C87&gt;0,$F87&gt;0),(($N87+$O87)/12),0))</f>
        <v>0</v>
      </c>
      <c r="AH87" s="549">
        <f t="shared" ref="AH87:AH116" si="41">IF(AND($B87="PFK/BFK",$C87&gt;0,$F87&gt;0),$C87,0)</f>
        <v>0</v>
      </c>
      <c r="AI87" s="549">
        <f t="shared" ref="AI87:AI116" si="42">IF(AND($B87="PK/BK",$C87&gt;0,$F87&gt;0),$C87,0)</f>
        <v>0</v>
      </c>
      <c r="AJ87" s="549">
        <f t="shared" ref="AJ87:AJ116" si="43">IF(AND($B87="PK/BK o.",$C87&gt;0,$F87&gt;0),$C87,0)</f>
        <v>0</v>
      </c>
      <c r="AK87" s="483">
        <f t="shared" ref="AK87:AK116" si="44">IF(AND($B87="PFK/BFK",$C87&gt;0,$F87&gt;0),$S87,0)</f>
        <v>0</v>
      </c>
      <c r="AL87" s="483">
        <f t="shared" ref="AL87:AL116" si="45">IF(AND($B87="PK/BK",$C87&gt;0,$F87&gt;0),$S87,0)</f>
        <v>0</v>
      </c>
      <c r="AM87" s="483">
        <f t="shared" ref="AM87:AM116" si="46">IF(AND($B87="PK/BK o.",$C87&gt;0,$F87&gt;0),$S87,0)</f>
        <v>0</v>
      </c>
      <c r="AN87" s="1021">
        <f t="shared" ref="AN87:AN116" si="47">IF(AND($B87="PFK/BFK",$C87&gt;0,$F87&gt;0),$R87,0)</f>
        <v>0</v>
      </c>
      <c r="AO87" s="1019">
        <f t="shared" ref="AO87:AO116" si="48">IF(AND($B87="PK/BK",$C87&gt;0,$F87&gt;0),$R87,0)</f>
        <v>0</v>
      </c>
      <c r="AP87" s="1020">
        <f t="shared" ref="AP87:AP116" si="49">IF(AND($B87="PK/BK o.",$C87&gt;0,$F87&gt;0),$R87,0)</f>
        <v>0</v>
      </c>
      <c r="AQ87" s="1108">
        <f t="shared" ref="AQ87:AQ116" si="50">AH87</f>
        <v>0</v>
      </c>
      <c r="AR87" s="1109">
        <f t="shared" ref="AR87:AR116" si="51">AI87</f>
        <v>0</v>
      </c>
      <c r="AS87" s="1110">
        <f t="shared" ref="AS87:AS116" si="52">AJ87</f>
        <v>0</v>
      </c>
    </row>
    <row r="88" spans="1:45" x14ac:dyDescent="0.2">
      <c r="A88" s="550"/>
      <c r="B88" s="551"/>
      <c r="C88" s="552"/>
      <c r="D88" s="553"/>
      <c r="E88" s="553"/>
      <c r="F88" s="554"/>
      <c r="G88" s="540">
        <f t="shared" si="27"/>
        <v>0</v>
      </c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2"/>
      <c r="S88" s="543">
        <f t="shared" ref="S88:S116" si="53">IFERROR(IF(A88&lt;&gt;"GfB",(SUM(G88:J88,L88,P88)*12+(N88+O88))*(100+$J$12+$J$13)%+((K88+M88+Q88+R88)*12),(SUM(G88:J88,L88,P88)*12+(N88+O88))*(100+$J$15+$J$13)%+((K88+M88+Q88+R88)*12)),0)</f>
        <v>0</v>
      </c>
      <c r="T88" s="544">
        <f t="shared" si="28"/>
        <v>0</v>
      </c>
      <c r="U88" s="545"/>
      <c r="V88" s="618">
        <f t="shared" si="29"/>
        <v>0</v>
      </c>
      <c r="W88" s="546">
        <f t="shared" si="30"/>
        <v>0</v>
      </c>
      <c r="X88" s="546">
        <f t="shared" si="31"/>
        <v>0</v>
      </c>
      <c r="Y88" s="546">
        <f t="shared" si="32"/>
        <v>0</v>
      </c>
      <c r="Z88" s="619">
        <f t="shared" si="33"/>
        <v>0</v>
      </c>
      <c r="AA88" s="547">
        <f t="shared" si="34"/>
        <v>0</v>
      </c>
      <c r="AB88" s="547">
        <f t="shared" si="35"/>
        <v>0</v>
      </c>
      <c r="AC88" s="547">
        <f t="shared" si="36"/>
        <v>0</v>
      </c>
      <c r="AD88" s="620">
        <f t="shared" si="37"/>
        <v>0</v>
      </c>
      <c r="AE88" s="548">
        <f t="shared" si="38"/>
        <v>0</v>
      </c>
      <c r="AF88" s="548">
        <f t="shared" si="39"/>
        <v>0</v>
      </c>
      <c r="AG88" s="548">
        <f t="shared" si="40"/>
        <v>0</v>
      </c>
      <c r="AH88" s="549">
        <f t="shared" si="41"/>
        <v>0</v>
      </c>
      <c r="AI88" s="549">
        <f t="shared" si="42"/>
        <v>0</v>
      </c>
      <c r="AJ88" s="549">
        <f t="shared" si="43"/>
        <v>0</v>
      </c>
      <c r="AK88" s="483">
        <f t="shared" si="44"/>
        <v>0</v>
      </c>
      <c r="AL88" s="483">
        <f t="shared" si="45"/>
        <v>0</v>
      </c>
      <c r="AM88" s="483">
        <f t="shared" si="46"/>
        <v>0</v>
      </c>
      <c r="AN88" s="1021">
        <f t="shared" si="47"/>
        <v>0</v>
      </c>
      <c r="AO88" s="1019">
        <f t="shared" si="48"/>
        <v>0</v>
      </c>
      <c r="AP88" s="1020">
        <f t="shared" si="49"/>
        <v>0</v>
      </c>
      <c r="AQ88" s="1108">
        <f t="shared" si="50"/>
        <v>0</v>
      </c>
      <c r="AR88" s="1109">
        <f t="shared" si="51"/>
        <v>0</v>
      </c>
      <c r="AS88" s="1110">
        <f t="shared" si="52"/>
        <v>0</v>
      </c>
    </row>
    <row r="89" spans="1:45" x14ac:dyDescent="0.2">
      <c r="A89" s="550"/>
      <c r="B89" s="551"/>
      <c r="C89" s="552"/>
      <c r="D89" s="553"/>
      <c r="E89" s="553"/>
      <c r="F89" s="554"/>
      <c r="G89" s="540">
        <f t="shared" si="27"/>
        <v>0</v>
      </c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2"/>
      <c r="S89" s="543">
        <f t="shared" si="53"/>
        <v>0</v>
      </c>
      <c r="T89" s="544">
        <f t="shared" si="28"/>
        <v>0</v>
      </c>
      <c r="U89" s="545"/>
      <c r="V89" s="618">
        <f t="shared" si="29"/>
        <v>0</v>
      </c>
      <c r="W89" s="546">
        <f t="shared" si="30"/>
        <v>0</v>
      </c>
      <c r="X89" s="546">
        <f t="shared" si="31"/>
        <v>0</v>
      </c>
      <c r="Y89" s="546">
        <f t="shared" si="32"/>
        <v>0</v>
      </c>
      <c r="Z89" s="619">
        <f t="shared" si="33"/>
        <v>0</v>
      </c>
      <c r="AA89" s="547">
        <f t="shared" si="34"/>
        <v>0</v>
      </c>
      <c r="AB89" s="547">
        <f t="shared" si="35"/>
        <v>0</v>
      </c>
      <c r="AC89" s="547">
        <f t="shared" si="36"/>
        <v>0</v>
      </c>
      <c r="AD89" s="620">
        <f t="shared" si="37"/>
        <v>0</v>
      </c>
      <c r="AE89" s="548">
        <f t="shared" si="38"/>
        <v>0</v>
      </c>
      <c r="AF89" s="548">
        <f t="shared" si="39"/>
        <v>0</v>
      </c>
      <c r="AG89" s="548">
        <f t="shared" si="40"/>
        <v>0</v>
      </c>
      <c r="AH89" s="549">
        <f t="shared" si="41"/>
        <v>0</v>
      </c>
      <c r="AI89" s="549">
        <f t="shared" si="42"/>
        <v>0</v>
      </c>
      <c r="AJ89" s="549">
        <f t="shared" si="43"/>
        <v>0</v>
      </c>
      <c r="AK89" s="483">
        <f t="shared" si="44"/>
        <v>0</v>
      </c>
      <c r="AL89" s="483">
        <f t="shared" si="45"/>
        <v>0</v>
      </c>
      <c r="AM89" s="483">
        <f t="shared" si="46"/>
        <v>0</v>
      </c>
      <c r="AN89" s="1021">
        <f t="shared" si="47"/>
        <v>0</v>
      </c>
      <c r="AO89" s="1019">
        <f t="shared" si="48"/>
        <v>0</v>
      </c>
      <c r="AP89" s="1020">
        <f t="shared" si="49"/>
        <v>0</v>
      </c>
      <c r="AQ89" s="1108">
        <f t="shared" si="50"/>
        <v>0</v>
      </c>
      <c r="AR89" s="1109">
        <f t="shared" si="51"/>
        <v>0</v>
      </c>
      <c r="AS89" s="1110">
        <f t="shared" si="52"/>
        <v>0</v>
      </c>
    </row>
    <row r="90" spans="1:45" x14ac:dyDescent="0.2">
      <c r="A90" s="550"/>
      <c r="B90" s="551"/>
      <c r="C90" s="552"/>
      <c r="D90" s="553"/>
      <c r="E90" s="553"/>
      <c r="F90" s="554"/>
      <c r="G90" s="540">
        <f t="shared" si="27"/>
        <v>0</v>
      </c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2"/>
      <c r="S90" s="543">
        <f t="shared" si="53"/>
        <v>0</v>
      </c>
      <c r="T90" s="544">
        <f t="shared" si="28"/>
        <v>0</v>
      </c>
      <c r="U90" s="545"/>
      <c r="V90" s="618">
        <f t="shared" si="29"/>
        <v>0</v>
      </c>
      <c r="W90" s="546">
        <f t="shared" si="30"/>
        <v>0</v>
      </c>
      <c r="X90" s="546">
        <f t="shared" si="31"/>
        <v>0</v>
      </c>
      <c r="Y90" s="546">
        <f t="shared" si="32"/>
        <v>0</v>
      </c>
      <c r="Z90" s="619">
        <f t="shared" si="33"/>
        <v>0</v>
      </c>
      <c r="AA90" s="547">
        <f t="shared" si="34"/>
        <v>0</v>
      </c>
      <c r="AB90" s="547">
        <f t="shared" si="35"/>
        <v>0</v>
      </c>
      <c r="AC90" s="547">
        <f t="shared" si="36"/>
        <v>0</v>
      </c>
      <c r="AD90" s="620">
        <f t="shared" si="37"/>
        <v>0</v>
      </c>
      <c r="AE90" s="548">
        <f t="shared" si="38"/>
        <v>0</v>
      </c>
      <c r="AF90" s="548">
        <f t="shared" si="39"/>
        <v>0</v>
      </c>
      <c r="AG90" s="548">
        <f t="shared" si="40"/>
        <v>0</v>
      </c>
      <c r="AH90" s="549">
        <f t="shared" si="41"/>
        <v>0</v>
      </c>
      <c r="AI90" s="549">
        <f t="shared" si="42"/>
        <v>0</v>
      </c>
      <c r="AJ90" s="549">
        <f t="shared" si="43"/>
        <v>0</v>
      </c>
      <c r="AK90" s="483">
        <f t="shared" si="44"/>
        <v>0</v>
      </c>
      <c r="AL90" s="483">
        <f t="shared" si="45"/>
        <v>0</v>
      </c>
      <c r="AM90" s="483">
        <f t="shared" si="46"/>
        <v>0</v>
      </c>
      <c r="AN90" s="1021">
        <f t="shared" si="47"/>
        <v>0</v>
      </c>
      <c r="AO90" s="1019">
        <f t="shared" si="48"/>
        <v>0</v>
      </c>
      <c r="AP90" s="1020">
        <f t="shared" si="49"/>
        <v>0</v>
      </c>
      <c r="AQ90" s="1108">
        <f t="shared" si="50"/>
        <v>0</v>
      </c>
      <c r="AR90" s="1109">
        <f t="shared" si="51"/>
        <v>0</v>
      </c>
      <c r="AS90" s="1110">
        <f t="shared" si="52"/>
        <v>0</v>
      </c>
    </row>
    <row r="91" spans="1:45" x14ac:dyDescent="0.2">
      <c r="A91" s="550"/>
      <c r="B91" s="551"/>
      <c r="C91" s="552"/>
      <c r="D91" s="553"/>
      <c r="E91" s="553"/>
      <c r="F91" s="554"/>
      <c r="G91" s="540">
        <f t="shared" si="27"/>
        <v>0</v>
      </c>
      <c r="H91" s="541"/>
      <c r="I91" s="541"/>
      <c r="J91" s="541"/>
      <c r="K91" s="541"/>
      <c r="L91" s="541"/>
      <c r="M91" s="541"/>
      <c r="N91" s="541"/>
      <c r="O91" s="541"/>
      <c r="P91" s="541"/>
      <c r="Q91" s="541"/>
      <c r="R91" s="542"/>
      <c r="S91" s="543">
        <f t="shared" si="53"/>
        <v>0</v>
      </c>
      <c r="T91" s="544">
        <f t="shared" si="28"/>
        <v>0</v>
      </c>
      <c r="U91" s="545"/>
      <c r="V91" s="618">
        <f t="shared" si="29"/>
        <v>0</v>
      </c>
      <c r="W91" s="546">
        <f t="shared" si="30"/>
        <v>0</v>
      </c>
      <c r="X91" s="546">
        <f t="shared" si="31"/>
        <v>0</v>
      </c>
      <c r="Y91" s="546">
        <f t="shared" si="32"/>
        <v>0</v>
      </c>
      <c r="Z91" s="619">
        <f t="shared" si="33"/>
        <v>0</v>
      </c>
      <c r="AA91" s="547">
        <f t="shared" si="34"/>
        <v>0</v>
      </c>
      <c r="AB91" s="547">
        <f t="shared" si="35"/>
        <v>0</v>
      </c>
      <c r="AC91" s="547">
        <f t="shared" si="36"/>
        <v>0</v>
      </c>
      <c r="AD91" s="620">
        <f t="shared" si="37"/>
        <v>0</v>
      </c>
      <c r="AE91" s="548">
        <f t="shared" si="38"/>
        <v>0</v>
      </c>
      <c r="AF91" s="548">
        <f t="shared" si="39"/>
        <v>0</v>
      </c>
      <c r="AG91" s="548">
        <f t="shared" si="40"/>
        <v>0</v>
      </c>
      <c r="AH91" s="549">
        <f t="shared" si="41"/>
        <v>0</v>
      </c>
      <c r="AI91" s="549">
        <f t="shared" si="42"/>
        <v>0</v>
      </c>
      <c r="AJ91" s="549">
        <f t="shared" si="43"/>
        <v>0</v>
      </c>
      <c r="AK91" s="483">
        <f t="shared" si="44"/>
        <v>0</v>
      </c>
      <c r="AL91" s="483">
        <f t="shared" si="45"/>
        <v>0</v>
      </c>
      <c r="AM91" s="483">
        <f t="shared" si="46"/>
        <v>0</v>
      </c>
      <c r="AN91" s="1021">
        <f t="shared" si="47"/>
        <v>0</v>
      </c>
      <c r="AO91" s="1019">
        <f t="shared" si="48"/>
        <v>0</v>
      </c>
      <c r="AP91" s="1020">
        <f t="shared" si="49"/>
        <v>0</v>
      </c>
      <c r="AQ91" s="1108">
        <f t="shared" si="50"/>
        <v>0</v>
      </c>
      <c r="AR91" s="1109">
        <f t="shared" si="51"/>
        <v>0</v>
      </c>
      <c r="AS91" s="1110">
        <f t="shared" si="52"/>
        <v>0</v>
      </c>
    </row>
    <row r="92" spans="1:45" x14ac:dyDescent="0.2">
      <c r="A92" s="550"/>
      <c r="B92" s="551"/>
      <c r="C92" s="552"/>
      <c r="D92" s="553"/>
      <c r="E92" s="553"/>
      <c r="F92" s="554"/>
      <c r="G92" s="540">
        <f t="shared" si="27"/>
        <v>0</v>
      </c>
      <c r="H92" s="541"/>
      <c r="I92" s="541"/>
      <c r="J92" s="541"/>
      <c r="K92" s="541"/>
      <c r="L92" s="541"/>
      <c r="M92" s="541"/>
      <c r="N92" s="541"/>
      <c r="O92" s="541"/>
      <c r="P92" s="541"/>
      <c r="Q92" s="541"/>
      <c r="R92" s="542"/>
      <c r="S92" s="543">
        <f t="shared" si="53"/>
        <v>0</v>
      </c>
      <c r="T92" s="544">
        <f t="shared" si="28"/>
        <v>0</v>
      </c>
      <c r="U92" s="545"/>
      <c r="V92" s="618">
        <f t="shared" si="29"/>
        <v>0</v>
      </c>
      <c r="W92" s="546">
        <f t="shared" si="30"/>
        <v>0</v>
      </c>
      <c r="X92" s="546">
        <f t="shared" si="31"/>
        <v>0</v>
      </c>
      <c r="Y92" s="546">
        <f t="shared" si="32"/>
        <v>0</v>
      </c>
      <c r="Z92" s="619">
        <f t="shared" si="33"/>
        <v>0</v>
      </c>
      <c r="AA92" s="547">
        <f t="shared" si="34"/>
        <v>0</v>
      </c>
      <c r="AB92" s="547">
        <f t="shared" si="35"/>
        <v>0</v>
      </c>
      <c r="AC92" s="547">
        <f t="shared" si="36"/>
        <v>0</v>
      </c>
      <c r="AD92" s="620">
        <f t="shared" si="37"/>
        <v>0</v>
      </c>
      <c r="AE92" s="548">
        <f t="shared" si="38"/>
        <v>0</v>
      </c>
      <c r="AF92" s="548">
        <f t="shared" si="39"/>
        <v>0</v>
      </c>
      <c r="AG92" s="548">
        <f t="shared" si="40"/>
        <v>0</v>
      </c>
      <c r="AH92" s="549">
        <f t="shared" si="41"/>
        <v>0</v>
      </c>
      <c r="AI92" s="549">
        <f t="shared" si="42"/>
        <v>0</v>
      </c>
      <c r="AJ92" s="549">
        <f t="shared" si="43"/>
        <v>0</v>
      </c>
      <c r="AK92" s="483">
        <f t="shared" si="44"/>
        <v>0</v>
      </c>
      <c r="AL92" s="483">
        <f t="shared" si="45"/>
        <v>0</v>
      </c>
      <c r="AM92" s="483">
        <f t="shared" si="46"/>
        <v>0</v>
      </c>
      <c r="AN92" s="1021">
        <f t="shared" si="47"/>
        <v>0</v>
      </c>
      <c r="AO92" s="1019">
        <f t="shared" si="48"/>
        <v>0</v>
      </c>
      <c r="AP92" s="1020">
        <f t="shared" si="49"/>
        <v>0</v>
      </c>
      <c r="AQ92" s="1108">
        <f t="shared" si="50"/>
        <v>0</v>
      </c>
      <c r="AR92" s="1109">
        <f t="shared" si="51"/>
        <v>0</v>
      </c>
      <c r="AS92" s="1110">
        <f t="shared" si="52"/>
        <v>0</v>
      </c>
    </row>
    <row r="93" spans="1:45" x14ac:dyDescent="0.2">
      <c r="A93" s="550"/>
      <c r="B93" s="551"/>
      <c r="C93" s="552"/>
      <c r="D93" s="553"/>
      <c r="E93" s="553"/>
      <c r="F93" s="554"/>
      <c r="G93" s="540">
        <f t="shared" si="27"/>
        <v>0</v>
      </c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2"/>
      <c r="S93" s="543">
        <f t="shared" si="53"/>
        <v>0</v>
      </c>
      <c r="T93" s="544">
        <f t="shared" si="28"/>
        <v>0</v>
      </c>
      <c r="U93" s="545"/>
      <c r="V93" s="618">
        <f t="shared" si="29"/>
        <v>0</v>
      </c>
      <c r="W93" s="546">
        <f t="shared" si="30"/>
        <v>0</v>
      </c>
      <c r="X93" s="546">
        <f t="shared" si="31"/>
        <v>0</v>
      </c>
      <c r="Y93" s="546">
        <f t="shared" si="32"/>
        <v>0</v>
      </c>
      <c r="Z93" s="619">
        <f t="shared" si="33"/>
        <v>0</v>
      </c>
      <c r="AA93" s="547">
        <f t="shared" si="34"/>
        <v>0</v>
      </c>
      <c r="AB93" s="547">
        <f t="shared" si="35"/>
        <v>0</v>
      </c>
      <c r="AC93" s="547">
        <f t="shared" si="36"/>
        <v>0</v>
      </c>
      <c r="AD93" s="620">
        <f t="shared" si="37"/>
        <v>0</v>
      </c>
      <c r="AE93" s="548">
        <f t="shared" si="38"/>
        <v>0</v>
      </c>
      <c r="AF93" s="548">
        <f t="shared" si="39"/>
        <v>0</v>
      </c>
      <c r="AG93" s="548">
        <f t="shared" si="40"/>
        <v>0</v>
      </c>
      <c r="AH93" s="549">
        <f t="shared" si="41"/>
        <v>0</v>
      </c>
      <c r="AI93" s="549">
        <f t="shared" si="42"/>
        <v>0</v>
      </c>
      <c r="AJ93" s="549">
        <f t="shared" si="43"/>
        <v>0</v>
      </c>
      <c r="AK93" s="483">
        <f t="shared" si="44"/>
        <v>0</v>
      </c>
      <c r="AL93" s="483">
        <f t="shared" si="45"/>
        <v>0</v>
      </c>
      <c r="AM93" s="483">
        <f t="shared" si="46"/>
        <v>0</v>
      </c>
      <c r="AN93" s="1021">
        <f t="shared" si="47"/>
        <v>0</v>
      </c>
      <c r="AO93" s="1019">
        <f t="shared" si="48"/>
        <v>0</v>
      </c>
      <c r="AP93" s="1020">
        <f t="shared" si="49"/>
        <v>0</v>
      </c>
      <c r="AQ93" s="1108">
        <f t="shared" si="50"/>
        <v>0</v>
      </c>
      <c r="AR93" s="1109">
        <f t="shared" si="51"/>
        <v>0</v>
      </c>
      <c r="AS93" s="1110">
        <f t="shared" si="52"/>
        <v>0</v>
      </c>
    </row>
    <row r="94" spans="1:45" x14ac:dyDescent="0.2">
      <c r="A94" s="550"/>
      <c r="B94" s="551"/>
      <c r="C94" s="552"/>
      <c r="D94" s="553"/>
      <c r="E94" s="553"/>
      <c r="F94" s="554"/>
      <c r="G94" s="540">
        <f t="shared" si="27"/>
        <v>0</v>
      </c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2"/>
      <c r="S94" s="543">
        <f t="shared" si="53"/>
        <v>0</v>
      </c>
      <c r="T94" s="544">
        <f t="shared" si="28"/>
        <v>0</v>
      </c>
      <c r="U94" s="545"/>
      <c r="V94" s="618">
        <f t="shared" si="29"/>
        <v>0</v>
      </c>
      <c r="W94" s="546">
        <f t="shared" si="30"/>
        <v>0</v>
      </c>
      <c r="X94" s="546">
        <f t="shared" si="31"/>
        <v>0</v>
      </c>
      <c r="Y94" s="546">
        <f t="shared" si="32"/>
        <v>0</v>
      </c>
      <c r="Z94" s="619">
        <f t="shared" si="33"/>
        <v>0</v>
      </c>
      <c r="AA94" s="547">
        <f t="shared" si="34"/>
        <v>0</v>
      </c>
      <c r="AB94" s="547">
        <f t="shared" si="35"/>
        <v>0</v>
      </c>
      <c r="AC94" s="547">
        <f t="shared" si="36"/>
        <v>0</v>
      </c>
      <c r="AD94" s="620">
        <f t="shared" si="37"/>
        <v>0</v>
      </c>
      <c r="AE94" s="548">
        <f t="shared" si="38"/>
        <v>0</v>
      </c>
      <c r="AF94" s="548">
        <f t="shared" si="39"/>
        <v>0</v>
      </c>
      <c r="AG94" s="548">
        <f t="shared" si="40"/>
        <v>0</v>
      </c>
      <c r="AH94" s="549">
        <f t="shared" si="41"/>
        <v>0</v>
      </c>
      <c r="AI94" s="549">
        <f t="shared" si="42"/>
        <v>0</v>
      </c>
      <c r="AJ94" s="549">
        <f t="shared" si="43"/>
        <v>0</v>
      </c>
      <c r="AK94" s="483">
        <f t="shared" si="44"/>
        <v>0</v>
      </c>
      <c r="AL94" s="483">
        <f t="shared" si="45"/>
        <v>0</v>
      </c>
      <c r="AM94" s="483">
        <f t="shared" si="46"/>
        <v>0</v>
      </c>
      <c r="AN94" s="1021">
        <f t="shared" si="47"/>
        <v>0</v>
      </c>
      <c r="AO94" s="1019">
        <f t="shared" si="48"/>
        <v>0</v>
      </c>
      <c r="AP94" s="1020">
        <f t="shared" si="49"/>
        <v>0</v>
      </c>
      <c r="AQ94" s="1108">
        <f t="shared" si="50"/>
        <v>0</v>
      </c>
      <c r="AR94" s="1109">
        <f t="shared" si="51"/>
        <v>0</v>
      </c>
      <c r="AS94" s="1110">
        <f t="shared" si="52"/>
        <v>0</v>
      </c>
    </row>
    <row r="95" spans="1:45" x14ac:dyDescent="0.2">
      <c r="A95" s="550"/>
      <c r="B95" s="551"/>
      <c r="C95" s="552"/>
      <c r="D95" s="553"/>
      <c r="E95" s="553"/>
      <c r="F95" s="554"/>
      <c r="G95" s="540">
        <f t="shared" si="27"/>
        <v>0</v>
      </c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2"/>
      <c r="S95" s="543">
        <f t="shared" si="53"/>
        <v>0</v>
      </c>
      <c r="T95" s="544">
        <f t="shared" si="28"/>
        <v>0</v>
      </c>
      <c r="U95" s="545"/>
      <c r="V95" s="618">
        <f t="shared" si="29"/>
        <v>0</v>
      </c>
      <c r="W95" s="546">
        <f t="shared" si="30"/>
        <v>0</v>
      </c>
      <c r="X95" s="546">
        <f t="shared" si="31"/>
        <v>0</v>
      </c>
      <c r="Y95" s="546">
        <f t="shared" si="32"/>
        <v>0</v>
      </c>
      <c r="Z95" s="619">
        <f t="shared" si="33"/>
        <v>0</v>
      </c>
      <c r="AA95" s="547">
        <f t="shared" si="34"/>
        <v>0</v>
      </c>
      <c r="AB95" s="547">
        <f t="shared" si="35"/>
        <v>0</v>
      </c>
      <c r="AC95" s="547">
        <f t="shared" si="36"/>
        <v>0</v>
      </c>
      <c r="AD95" s="620">
        <f t="shared" si="37"/>
        <v>0</v>
      </c>
      <c r="AE95" s="548">
        <f t="shared" si="38"/>
        <v>0</v>
      </c>
      <c r="AF95" s="548">
        <f t="shared" si="39"/>
        <v>0</v>
      </c>
      <c r="AG95" s="548">
        <f t="shared" si="40"/>
        <v>0</v>
      </c>
      <c r="AH95" s="549">
        <f t="shared" si="41"/>
        <v>0</v>
      </c>
      <c r="AI95" s="549">
        <f t="shared" si="42"/>
        <v>0</v>
      </c>
      <c r="AJ95" s="549">
        <f t="shared" si="43"/>
        <v>0</v>
      </c>
      <c r="AK95" s="483">
        <f t="shared" si="44"/>
        <v>0</v>
      </c>
      <c r="AL95" s="483">
        <f t="shared" si="45"/>
        <v>0</v>
      </c>
      <c r="AM95" s="483">
        <f t="shared" si="46"/>
        <v>0</v>
      </c>
      <c r="AN95" s="1021">
        <f t="shared" si="47"/>
        <v>0</v>
      </c>
      <c r="AO95" s="1019">
        <f t="shared" si="48"/>
        <v>0</v>
      </c>
      <c r="AP95" s="1020">
        <f t="shared" si="49"/>
        <v>0</v>
      </c>
      <c r="AQ95" s="1108">
        <f t="shared" si="50"/>
        <v>0</v>
      </c>
      <c r="AR95" s="1109">
        <f t="shared" si="51"/>
        <v>0</v>
      </c>
      <c r="AS95" s="1110">
        <f t="shared" si="52"/>
        <v>0</v>
      </c>
    </row>
    <row r="96" spans="1:45" x14ac:dyDescent="0.2">
      <c r="A96" s="550"/>
      <c r="B96" s="551"/>
      <c r="C96" s="552"/>
      <c r="D96" s="553"/>
      <c r="E96" s="553"/>
      <c r="F96" s="554"/>
      <c r="G96" s="540">
        <f t="shared" si="27"/>
        <v>0</v>
      </c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2"/>
      <c r="S96" s="543">
        <f t="shared" si="53"/>
        <v>0</v>
      </c>
      <c r="T96" s="544">
        <f t="shared" si="28"/>
        <v>0</v>
      </c>
      <c r="U96" s="545"/>
      <c r="V96" s="618">
        <f t="shared" si="29"/>
        <v>0</v>
      </c>
      <c r="W96" s="546">
        <f t="shared" si="30"/>
        <v>0</v>
      </c>
      <c r="X96" s="546">
        <f t="shared" si="31"/>
        <v>0</v>
      </c>
      <c r="Y96" s="546">
        <f t="shared" si="32"/>
        <v>0</v>
      </c>
      <c r="Z96" s="619">
        <f t="shared" si="33"/>
        <v>0</v>
      </c>
      <c r="AA96" s="547">
        <f t="shared" si="34"/>
        <v>0</v>
      </c>
      <c r="AB96" s="547">
        <f t="shared" si="35"/>
        <v>0</v>
      </c>
      <c r="AC96" s="547">
        <f t="shared" si="36"/>
        <v>0</v>
      </c>
      <c r="AD96" s="620">
        <f t="shared" si="37"/>
        <v>0</v>
      </c>
      <c r="AE96" s="548">
        <f t="shared" si="38"/>
        <v>0</v>
      </c>
      <c r="AF96" s="548">
        <f t="shared" si="39"/>
        <v>0</v>
      </c>
      <c r="AG96" s="548">
        <f t="shared" si="40"/>
        <v>0</v>
      </c>
      <c r="AH96" s="549">
        <f t="shared" si="41"/>
        <v>0</v>
      </c>
      <c r="AI96" s="549">
        <f t="shared" si="42"/>
        <v>0</v>
      </c>
      <c r="AJ96" s="549">
        <f t="shared" si="43"/>
        <v>0</v>
      </c>
      <c r="AK96" s="483">
        <f t="shared" si="44"/>
        <v>0</v>
      </c>
      <c r="AL96" s="483">
        <f t="shared" si="45"/>
        <v>0</v>
      </c>
      <c r="AM96" s="483">
        <f t="shared" si="46"/>
        <v>0</v>
      </c>
      <c r="AN96" s="1021">
        <f t="shared" si="47"/>
        <v>0</v>
      </c>
      <c r="AO96" s="1019">
        <f t="shared" si="48"/>
        <v>0</v>
      </c>
      <c r="AP96" s="1020">
        <f t="shared" si="49"/>
        <v>0</v>
      </c>
      <c r="AQ96" s="1108">
        <f t="shared" si="50"/>
        <v>0</v>
      </c>
      <c r="AR96" s="1109">
        <f t="shared" si="51"/>
        <v>0</v>
      </c>
      <c r="AS96" s="1110">
        <f t="shared" si="52"/>
        <v>0</v>
      </c>
    </row>
    <row r="97" spans="1:45" x14ac:dyDescent="0.2">
      <c r="A97" s="550"/>
      <c r="B97" s="551"/>
      <c r="C97" s="552"/>
      <c r="D97" s="553"/>
      <c r="E97" s="553"/>
      <c r="F97" s="554"/>
      <c r="G97" s="540">
        <f t="shared" si="27"/>
        <v>0</v>
      </c>
      <c r="H97" s="541"/>
      <c r="I97" s="541"/>
      <c r="J97" s="541"/>
      <c r="K97" s="541"/>
      <c r="L97" s="541"/>
      <c r="M97" s="541"/>
      <c r="N97" s="541"/>
      <c r="O97" s="541"/>
      <c r="P97" s="541"/>
      <c r="Q97" s="541"/>
      <c r="R97" s="542"/>
      <c r="S97" s="543">
        <f t="shared" si="53"/>
        <v>0</v>
      </c>
      <c r="T97" s="544">
        <f t="shared" si="28"/>
        <v>0</v>
      </c>
      <c r="U97" s="545"/>
      <c r="V97" s="618">
        <f t="shared" si="29"/>
        <v>0</v>
      </c>
      <c r="W97" s="546">
        <f t="shared" si="30"/>
        <v>0</v>
      </c>
      <c r="X97" s="546">
        <f t="shared" si="31"/>
        <v>0</v>
      </c>
      <c r="Y97" s="546">
        <f t="shared" si="32"/>
        <v>0</v>
      </c>
      <c r="Z97" s="619">
        <f t="shared" si="33"/>
        <v>0</v>
      </c>
      <c r="AA97" s="547">
        <f t="shared" si="34"/>
        <v>0</v>
      </c>
      <c r="AB97" s="547">
        <f t="shared" si="35"/>
        <v>0</v>
      </c>
      <c r="AC97" s="547">
        <f t="shared" si="36"/>
        <v>0</v>
      </c>
      <c r="AD97" s="620">
        <f t="shared" si="37"/>
        <v>0</v>
      </c>
      <c r="AE97" s="548">
        <f t="shared" si="38"/>
        <v>0</v>
      </c>
      <c r="AF97" s="548">
        <f t="shared" si="39"/>
        <v>0</v>
      </c>
      <c r="AG97" s="548">
        <f t="shared" si="40"/>
        <v>0</v>
      </c>
      <c r="AH97" s="549">
        <f t="shared" si="41"/>
        <v>0</v>
      </c>
      <c r="AI97" s="549">
        <f t="shared" si="42"/>
        <v>0</v>
      </c>
      <c r="AJ97" s="549">
        <f t="shared" si="43"/>
        <v>0</v>
      </c>
      <c r="AK97" s="483">
        <f t="shared" si="44"/>
        <v>0</v>
      </c>
      <c r="AL97" s="483">
        <f t="shared" si="45"/>
        <v>0</v>
      </c>
      <c r="AM97" s="483">
        <f t="shared" si="46"/>
        <v>0</v>
      </c>
      <c r="AN97" s="1021">
        <f t="shared" si="47"/>
        <v>0</v>
      </c>
      <c r="AO97" s="1019">
        <f t="shared" si="48"/>
        <v>0</v>
      </c>
      <c r="AP97" s="1020">
        <f t="shared" si="49"/>
        <v>0</v>
      </c>
      <c r="AQ97" s="1108">
        <f t="shared" si="50"/>
        <v>0</v>
      </c>
      <c r="AR97" s="1109">
        <f t="shared" si="51"/>
        <v>0</v>
      </c>
      <c r="AS97" s="1110">
        <f t="shared" si="52"/>
        <v>0</v>
      </c>
    </row>
    <row r="98" spans="1:45" x14ac:dyDescent="0.2">
      <c r="A98" s="550"/>
      <c r="B98" s="551"/>
      <c r="C98" s="552"/>
      <c r="D98" s="553"/>
      <c r="E98" s="553"/>
      <c r="F98" s="554"/>
      <c r="G98" s="540">
        <f t="shared" si="27"/>
        <v>0</v>
      </c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2"/>
      <c r="S98" s="543">
        <f t="shared" si="53"/>
        <v>0</v>
      </c>
      <c r="T98" s="544">
        <f t="shared" si="28"/>
        <v>0</v>
      </c>
      <c r="U98" s="545"/>
      <c r="V98" s="618">
        <f t="shared" si="29"/>
        <v>0</v>
      </c>
      <c r="W98" s="546">
        <f t="shared" si="30"/>
        <v>0</v>
      </c>
      <c r="X98" s="546">
        <f t="shared" si="31"/>
        <v>0</v>
      </c>
      <c r="Y98" s="546">
        <f t="shared" si="32"/>
        <v>0</v>
      </c>
      <c r="Z98" s="619">
        <f t="shared" si="33"/>
        <v>0</v>
      </c>
      <c r="AA98" s="547">
        <f t="shared" si="34"/>
        <v>0</v>
      </c>
      <c r="AB98" s="547">
        <f t="shared" si="35"/>
        <v>0</v>
      </c>
      <c r="AC98" s="547">
        <f t="shared" si="36"/>
        <v>0</v>
      </c>
      <c r="AD98" s="620">
        <f t="shared" si="37"/>
        <v>0</v>
      </c>
      <c r="AE98" s="548">
        <f t="shared" si="38"/>
        <v>0</v>
      </c>
      <c r="AF98" s="548">
        <f t="shared" si="39"/>
        <v>0</v>
      </c>
      <c r="AG98" s="548">
        <f t="shared" si="40"/>
        <v>0</v>
      </c>
      <c r="AH98" s="549">
        <f t="shared" si="41"/>
        <v>0</v>
      </c>
      <c r="AI98" s="549">
        <f t="shared" si="42"/>
        <v>0</v>
      </c>
      <c r="AJ98" s="549">
        <f t="shared" si="43"/>
        <v>0</v>
      </c>
      <c r="AK98" s="483">
        <f t="shared" si="44"/>
        <v>0</v>
      </c>
      <c r="AL98" s="483">
        <f t="shared" si="45"/>
        <v>0</v>
      </c>
      <c r="AM98" s="483">
        <f t="shared" si="46"/>
        <v>0</v>
      </c>
      <c r="AN98" s="1021">
        <f t="shared" si="47"/>
        <v>0</v>
      </c>
      <c r="AO98" s="1019">
        <f t="shared" si="48"/>
        <v>0</v>
      </c>
      <c r="AP98" s="1020">
        <f t="shared" si="49"/>
        <v>0</v>
      </c>
      <c r="AQ98" s="1108">
        <f t="shared" si="50"/>
        <v>0</v>
      </c>
      <c r="AR98" s="1109">
        <f t="shared" si="51"/>
        <v>0</v>
      </c>
      <c r="AS98" s="1110">
        <f t="shared" si="52"/>
        <v>0</v>
      </c>
    </row>
    <row r="99" spans="1:45" x14ac:dyDescent="0.2">
      <c r="A99" s="550"/>
      <c r="B99" s="551"/>
      <c r="C99" s="552"/>
      <c r="D99" s="553"/>
      <c r="E99" s="553"/>
      <c r="F99" s="554"/>
      <c r="G99" s="540">
        <f t="shared" si="27"/>
        <v>0</v>
      </c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2"/>
      <c r="S99" s="543">
        <f t="shared" si="53"/>
        <v>0</v>
      </c>
      <c r="T99" s="544">
        <f t="shared" si="28"/>
        <v>0</v>
      </c>
      <c r="U99" s="545"/>
      <c r="V99" s="618">
        <f t="shared" si="29"/>
        <v>0</v>
      </c>
      <c r="W99" s="546">
        <f t="shared" si="30"/>
        <v>0</v>
      </c>
      <c r="X99" s="546">
        <f t="shared" si="31"/>
        <v>0</v>
      </c>
      <c r="Y99" s="546">
        <f t="shared" si="32"/>
        <v>0</v>
      </c>
      <c r="Z99" s="619">
        <f t="shared" si="33"/>
        <v>0</v>
      </c>
      <c r="AA99" s="547">
        <f t="shared" si="34"/>
        <v>0</v>
      </c>
      <c r="AB99" s="547">
        <f t="shared" si="35"/>
        <v>0</v>
      </c>
      <c r="AC99" s="547">
        <f t="shared" si="36"/>
        <v>0</v>
      </c>
      <c r="AD99" s="620">
        <f t="shared" si="37"/>
        <v>0</v>
      </c>
      <c r="AE99" s="548">
        <f t="shared" si="38"/>
        <v>0</v>
      </c>
      <c r="AF99" s="548">
        <f t="shared" si="39"/>
        <v>0</v>
      </c>
      <c r="AG99" s="548">
        <f t="shared" si="40"/>
        <v>0</v>
      </c>
      <c r="AH99" s="549">
        <f t="shared" si="41"/>
        <v>0</v>
      </c>
      <c r="AI99" s="549">
        <f t="shared" si="42"/>
        <v>0</v>
      </c>
      <c r="AJ99" s="549">
        <f t="shared" si="43"/>
        <v>0</v>
      </c>
      <c r="AK99" s="483">
        <f t="shared" si="44"/>
        <v>0</v>
      </c>
      <c r="AL99" s="483">
        <f t="shared" si="45"/>
        <v>0</v>
      </c>
      <c r="AM99" s="483">
        <f t="shared" si="46"/>
        <v>0</v>
      </c>
      <c r="AN99" s="1021">
        <f t="shared" si="47"/>
        <v>0</v>
      </c>
      <c r="AO99" s="1019">
        <f t="shared" si="48"/>
        <v>0</v>
      </c>
      <c r="AP99" s="1020">
        <f t="shared" si="49"/>
        <v>0</v>
      </c>
      <c r="AQ99" s="1108">
        <f t="shared" si="50"/>
        <v>0</v>
      </c>
      <c r="AR99" s="1109">
        <f t="shared" si="51"/>
        <v>0</v>
      </c>
      <c r="AS99" s="1110">
        <f t="shared" si="52"/>
        <v>0</v>
      </c>
    </row>
    <row r="100" spans="1:45" x14ac:dyDescent="0.2">
      <c r="A100" s="550"/>
      <c r="B100" s="551"/>
      <c r="C100" s="552"/>
      <c r="D100" s="553"/>
      <c r="E100" s="553"/>
      <c r="F100" s="554"/>
      <c r="G100" s="540">
        <f t="shared" si="27"/>
        <v>0</v>
      </c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2"/>
      <c r="S100" s="543">
        <f t="shared" si="53"/>
        <v>0</v>
      </c>
      <c r="T100" s="544">
        <f t="shared" si="28"/>
        <v>0</v>
      </c>
      <c r="U100" s="545"/>
      <c r="V100" s="618">
        <f t="shared" si="29"/>
        <v>0</v>
      </c>
      <c r="W100" s="546">
        <f t="shared" si="30"/>
        <v>0</v>
      </c>
      <c r="X100" s="546">
        <f t="shared" si="31"/>
        <v>0</v>
      </c>
      <c r="Y100" s="546">
        <f t="shared" si="32"/>
        <v>0</v>
      </c>
      <c r="Z100" s="619">
        <f t="shared" si="33"/>
        <v>0</v>
      </c>
      <c r="AA100" s="547">
        <f t="shared" si="34"/>
        <v>0</v>
      </c>
      <c r="AB100" s="547">
        <f t="shared" si="35"/>
        <v>0</v>
      </c>
      <c r="AC100" s="547">
        <f t="shared" si="36"/>
        <v>0</v>
      </c>
      <c r="AD100" s="620">
        <f t="shared" si="37"/>
        <v>0</v>
      </c>
      <c r="AE100" s="548">
        <f t="shared" si="38"/>
        <v>0</v>
      </c>
      <c r="AF100" s="548">
        <f t="shared" si="39"/>
        <v>0</v>
      </c>
      <c r="AG100" s="548">
        <f t="shared" si="40"/>
        <v>0</v>
      </c>
      <c r="AH100" s="549">
        <f t="shared" si="41"/>
        <v>0</v>
      </c>
      <c r="AI100" s="549">
        <f t="shared" si="42"/>
        <v>0</v>
      </c>
      <c r="AJ100" s="549">
        <f t="shared" si="43"/>
        <v>0</v>
      </c>
      <c r="AK100" s="483">
        <f t="shared" si="44"/>
        <v>0</v>
      </c>
      <c r="AL100" s="483">
        <f t="shared" si="45"/>
        <v>0</v>
      </c>
      <c r="AM100" s="483">
        <f t="shared" si="46"/>
        <v>0</v>
      </c>
      <c r="AN100" s="1021">
        <f t="shared" si="47"/>
        <v>0</v>
      </c>
      <c r="AO100" s="1019">
        <f t="shared" si="48"/>
        <v>0</v>
      </c>
      <c r="AP100" s="1020">
        <f t="shared" si="49"/>
        <v>0</v>
      </c>
      <c r="AQ100" s="1108">
        <f t="shared" si="50"/>
        <v>0</v>
      </c>
      <c r="AR100" s="1109">
        <f t="shared" si="51"/>
        <v>0</v>
      </c>
      <c r="AS100" s="1110">
        <f t="shared" si="52"/>
        <v>0</v>
      </c>
    </row>
    <row r="101" spans="1:45" x14ac:dyDescent="0.2">
      <c r="A101" s="550"/>
      <c r="B101" s="551"/>
      <c r="C101" s="552"/>
      <c r="D101" s="553"/>
      <c r="E101" s="553"/>
      <c r="F101" s="554"/>
      <c r="G101" s="540">
        <f t="shared" si="27"/>
        <v>0</v>
      </c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2"/>
      <c r="S101" s="543">
        <f t="shared" si="53"/>
        <v>0</v>
      </c>
      <c r="T101" s="544">
        <f t="shared" si="28"/>
        <v>0</v>
      </c>
      <c r="U101" s="545"/>
      <c r="V101" s="618">
        <f t="shared" si="29"/>
        <v>0</v>
      </c>
      <c r="W101" s="546">
        <f t="shared" si="30"/>
        <v>0</v>
      </c>
      <c r="X101" s="546">
        <f t="shared" si="31"/>
        <v>0</v>
      </c>
      <c r="Y101" s="546">
        <f t="shared" si="32"/>
        <v>0</v>
      </c>
      <c r="Z101" s="619">
        <f t="shared" si="33"/>
        <v>0</v>
      </c>
      <c r="AA101" s="547">
        <f t="shared" si="34"/>
        <v>0</v>
      </c>
      <c r="AB101" s="547">
        <f t="shared" si="35"/>
        <v>0</v>
      </c>
      <c r="AC101" s="547">
        <f t="shared" si="36"/>
        <v>0</v>
      </c>
      <c r="AD101" s="620">
        <f t="shared" si="37"/>
        <v>0</v>
      </c>
      <c r="AE101" s="548">
        <f t="shared" si="38"/>
        <v>0</v>
      </c>
      <c r="AF101" s="548">
        <f t="shared" si="39"/>
        <v>0</v>
      </c>
      <c r="AG101" s="548">
        <f t="shared" si="40"/>
        <v>0</v>
      </c>
      <c r="AH101" s="549">
        <f t="shared" si="41"/>
        <v>0</v>
      </c>
      <c r="AI101" s="549">
        <f t="shared" si="42"/>
        <v>0</v>
      </c>
      <c r="AJ101" s="549">
        <f t="shared" si="43"/>
        <v>0</v>
      </c>
      <c r="AK101" s="483">
        <f t="shared" si="44"/>
        <v>0</v>
      </c>
      <c r="AL101" s="483">
        <f t="shared" si="45"/>
        <v>0</v>
      </c>
      <c r="AM101" s="483">
        <f t="shared" si="46"/>
        <v>0</v>
      </c>
      <c r="AN101" s="1021">
        <f t="shared" si="47"/>
        <v>0</v>
      </c>
      <c r="AO101" s="1019">
        <f t="shared" si="48"/>
        <v>0</v>
      </c>
      <c r="AP101" s="1020">
        <f t="shared" si="49"/>
        <v>0</v>
      </c>
      <c r="AQ101" s="1108">
        <f t="shared" si="50"/>
        <v>0</v>
      </c>
      <c r="AR101" s="1109">
        <f t="shared" si="51"/>
        <v>0</v>
      </c>
      <c r="AS101" s="1110">
        <f t="shared" si="52"/>
        <v>0</v>
      </c>
    </row>
    <row r="102" spans="1:45" x14ac:dyDescent="0.2">
      <c r="A102" s="550"/>
      <c r="B102" s="551"/>
      <c r="C102" s="552"/>
      <c r="D102" s="553"/>
      <c r="E102" s="553"/>
      <c r="F102" s="554"/>
      <c r="G102" s="540">
        <f t="shared" si="27"/>
        <v>0</v>
      </c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2"/>
      <c r="S102" s="543">
        <f t="shared" si="53"/>
        <v>0</v>
      </c>
      <c r="T102" s="544">
        <f t="shared" si="28"/>
        <v>0</v>
      </c>
      <c r="U102" s="545"/>
      <c r="V102" s="618">
        <f t="shared" si="29"/>
        <v>0</v>
      </c>
      <c r="W102" s="546">
        <f t="shared" si="30"/>
        <v>0</v>
      </c>
      <c r="X102" s="546">
        <f t="shared" si="31"/>
        <v>0</v>
      </c>
      <c r="Y102" s="546">
        <f t="shared" si="32"/>
        <v>0</v>
      </c>
      <c r="Z102" s="619">
        <f t="shared" si="33"/>
        <v>0</v>
      </c>
      <c r="AA102" s="547">
        <f t="shared" si="34"/>
        <v>0</v>
      </c>
      <c r="AB102" s="547">
        <f t="shared" si="35"/>
        <v>0</v>
      </c>
      <c r="AC102" s="547">
        <f t="shared" si="36"/>
        <v>0</v>
      </c>
      <c r="AD102" s="620">
        <f t="shared" si="37"/>
        <v>0</v>
      </c>
      <c r="AE102" s="548">
        <f t="shared" si="38"/>
        <v>0</v>
      </c>
      <c r="AF102" s="548">
        <f t="shared" si="39"/>
        <v>0</v>
      </c>
      <c r="AG102" s="548">
        <f t="shared" si="40"/>
        <v>0</v>
      </c>
      <c r="AH102" s="549">
        <f t="shared" si="41"/>
        <v>0</v>
      </c>
      <c r="AI102" s="549">
        <f t="shared" si="42"/>
        <v>0</v>
      </c>
      <c r="AJ102" s="549">
        <f t="shared" si="43"/>
        <v>0</v>
      </c>
      <c r="AK102" s="483">
        <f t="shared" si="44"/>
        <v>0</v>
      </c>
      <c r="AL102" s="483">
        <f t="shared" si="45"/>
        <v>0</v>
      </c>
      <c r="AM102" s="483">
        <f t="shared" si="46"/>
        <v>0</v>
      </c>
      <c r="AN102" s="1021">
        <f t="shared" si="47"/>
        <v>0</v>
      </c>
      <c r="AO102" s="1019">
        <f t="shared" si="48"/>
        <v>0</v>
      </c>
      <c r="AP102" s="1020">
        <f t="shared" si="49"/>
        <v>0</v>
      </c>
      <c r="AQ102" s="1108">
        <f t="shared" si="50"/>
        <v>0</v>
      </c>
      <c r="AR102" s="1109">
        <f t="shared" si="51"/>
        <v>0</v>
      </c>
      <c r="AS102" s="1110">
        <f t="shared" si="52"/>
        <v>0</v>
      </c>
    </row>
    <row r="103" spans="1:45" x14ac:dyDescent="0.2">
      <c r="A103" s="550"/>
      <c r="B103" s="551"/>
      <c r="C103" s="552"/>
      <c r="D103" s="553"/>
      <c r="E103" s="553"/>
      <c r="F103" s="554"/>
      <c r="G103" s="540">
        <f t="shared" si="27"/>
        <v>0</v>
      </c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2"/>
      <c r="S103" s="543">
        <f t="shared" si="53"/>
        <v>0</v>
      </c>
      <c r="T103" s="544">
        <f t="shared" si="28"/>
        <v>0</v>
      </c>
      <c r="U103" s="545"/>
      <c r="V103" s="618">
        <f t="shared" si="29"/>
        <v>0</v>
      </c>
      <c r="W103" s="546">
        <f t="shared" si="30"/>
        <v>0</v>
      </c>
      <c r="X103" s="546">
        <f t="shared" si="31"/>
        <v>0</v>
      </c>
      <c r="Y103" s="546">
        <f t="shared" si="32"/>
        <v>0</v>
      </c>
      <c r="Z103" s="619">
        <f t="shared" si="33"/>
        <v>0</v>
      </c>
      <c r="AA103" s="547">
        <f t="shared" si="34"/>
        <v>0</v>
      </c>
      <c r="AB103" s="547">
        <f t="shared" si="35"/>
        <v>0</v>
      </c>
      <c r="AC103" s="547">
        <f t="shared" si="36"/>
        <v>0</v>
      </c>
      <c r="AD103" s="620">
        <f t="shared" si="37"/>
        <v>0</v>
      </c>
      <c r="AE103" s="548">
        <f t="shared" si="38"/>
        <v>0</v>
      </c>
      <c r="AF103" s="548">
        <f t="shared" si="39"/>
        <v>0</v>
      </c>
      <c r="AG103" s="548">
        <f t="shared" si="40"/>
        <v>0</v>
      </c>
      <c r="AH103" s="549">
        <f t="shared" si="41"/>
        <v>0</v>
      </c>
      <c r="AI103" s="549">
        <f t="shared" si="42"/>
        <v>0</v>
      </c>
      <c r="AJ103" s="549">
        <f t="shared" si="43"/>
        <v>0</v>
      </c>
      <c r="AK103" s="483">
        <f t="shared" si="44"/>
        <v>0</v>
      </c>
      <c r="AL103" s="483">
        <f t="shared" si="45"/>
        <v>0</v>
      </c>
      <c r="AM103" s="483">
        <f t="shared" si="46"/>
        <v>0</v>
      </c>
      <c r="AN103" s="1021">
        <f t="shared" si="47"/>
        <v>0</v>
      </c>
      <c r="AO103" s="1019">
        <f t="shared" si="48"/>
        <v>0</v>
      </c>
      <c r="AP103" s="1020">
        <f t="shared" si="49"/>
        <v>0</v>
      </c>
      <c r="AQ103" s="1108">
        <f t="shared" si="50"/>
        <v>0</v>
      </c>
      <c r="AR103" s="1109">
        <f t="shared" si="51"/>
        <v>0</v>
      </c>
      <c r="AS103" s="1110">
        <f t="shared" si="52"/>
        <v>0</v>
      </c>
    </row>
    <row r="104" spans="1:45" x14ac:dyDescent="0.2">
      <c r="A104" s="550"/>
      <c r="B104" s="551"/>
      <c r="C104" s="552"/>
      <c r="D104" s="553"/>
      <c r="E104" s="553"/>
      <c r="F104" s="554"/>
      <c r="G104" s="540">
        <f t="shared" si="27"/>
        <v>0</v>
      </c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2"/>
      <c r="S104" s="543">
        <f t="shared" si="53"/>
        <v>0</v>
      </c>
      <c r="T104" s="544">
        <f t="shared" si="28"/>
        <v>0</v>
      </c>
      <c r="U104" s="545"/>
      <c r="V104" s="618">
        <f t="shared" si="29"/>
        <v>0</v>
      </c>
      <c r="W104" s="546">
        <f t="shared" si="30"/>
        <v>0</v>
      </c>
      <c r="X104" s="546">
        <f t="shared" si="31"/>
        <v>0</v>
      </c>
      <c r="Y104" s="546">
        <f t="shared" si="32"/>
        <v>0</v>
      </c>
      <c r="Z104" s="619">
        <f t="shared" si="33"/>
        <v>0</v>
      </c>
      <c r="AA104" s="547">
        <f t="shared" si="34"/>
        <v>0</v>
      </c>
      <c r="AB104" s="547">
        <f t="shared" si="35"/>
        <v>0</v>
      </c>
      <c r="AC104" s="547">
        <f t="shared" si="36"/>
        <v>0</v>
      </c>
      <c r="AD104" s="620">
        <f t="shared" si="37"/>
        <v>0</v>
      </c>
      <c r="AE104" s="548">
        <f t="shared" si="38"/>
        <v>0</v>
      </c>
      <c r="AF104" s="548">
        <f t="shared" si="39"/>
        <v>0</v>
      </c>
      <c r="AG104" s="548">
        <f t="shared" si="40"/>
        <v>0</v>
      </c>
      <c r="AH104" s="549">
        <f t="shared" si="41"/>
        <v>0</v>
      </c>
      <c r="AI104" s="549">
        <f t="shared" si="42"/>
        <v>0</v>
      </c>
      <c r="AJ104" s="549">
        <f t="shared" si="43"/>
        <v>0</v>
      </c>
      <c r="AK104" s="483">
        <f t="shared" si="44"/>
        <v>0</v>
      </c>
      <c r="AL104" s="483">
        <f t="shared" si="45"/>
        <v>0</v>
      </c>
      <c r="AM104" s="483">
        <f t="shared" si="46"/>
        <v>0</v>
      </c>
      <c r="AN104" s="1021">
        <f t="shared" si="47"/>
        <v>0</v>
      </c>
      <c r="AO104" s="1019">
        <f t="shared" si="48"/>
        <v>0</v>
      </c>
      <c r="AP104" s="1020">
        <f t="shared" si="49"/>
        <v>0</v>
      </c>
      <c r="AQ104" s="1108">
        <f t="shared" si="50"/>
        <v>0</v>
      </c>
      <c r="AR104" s="1109">
        <f t="shared" si="51"/>
        <v>0</v>
      </c>
      <c r="AS104" s="1110">
        <f t="shared" si="52"/>
        <v>0</v>
      </c>
    </row>
    <row r="105" spans="1:45" x14ac:dyDescent="0.2">
      <c r="A105" s="550"/>
      <c r="B105" s="551"/>
      <c r="C105" s="552"/>
      <c r="D105" s="553"/>
      <c r="E105" s="553"/>
      <c r="F105" s="554"/>
      <c r="G105" s="540">
        <f t="shared" si="27"/>
        <v>0</v>
      </c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2"/>
      <c r="S105" s="543">
        <f t="shared" si="53"/>
        <v>0</v>
      </c>
      <c r="T105" s="544">
        <f t="shared" si="28"/>
        <v>0</v>
      </c>
      <c r="U105" s="545"/>
      <c r="V105" s="618">
        <f t="shared" si="29"/>
        <v>0</v>
      </c>
      <c r="W105" s="546">
        <f t="shared" si="30"/>
        <v>0</v>
      </c>
      <c r="X105" s="546">
        <f t="shared" si="31"/>
        <v>0</v>
      </c>
      <c r="Y105" s="546">
        <f t="shared" si="32"/>
        <v>0</v>
      </c>
      <c r="Z105" s="619">
        <f t="shared" si="33"/>
        <v>0</v>
      </c>
      <c r="AA105" s="547">
        <f t="shared" si="34"/>
        <v>0</v>
      </c>
      <c r="AB105" s="547">
        <f t="shared" si="35"/>
        <v>0</v>
      </c>
      <c r="AC105" s="547">
        <f t="shared" si="36"/>
        <v>0</v>
      </c>
      <c r="AD105" s="620">
        <f t="shared" si="37"/>
        <v>0</v>
      </c>
      <c r="AE105" s="548">
        <f t="shared" si="38"/>
        <v>0</v>
      </c>
      <c r="AF105" s="548">
        <f t="shared" si="39"/>
        <v>0</v>
      </c>
      <c r="AG105" s="548">
        <f t="shared" si="40"/>
        <v>0</v>
      </c>
      <c r="AH105" s="549">
        <f t="shared" si="41"/>
        <v>0</v>
      </c>
      <c r="AI105" s="549">
        <f t="shared" si="42"/>
        <v>0</v>
      </c>
      <c r="AJ105" s="549">
        <f t="shared" si="43"/>
        <v>0</v>
      </c>
      <c r="AK105" s="483">
        <f t="shared" si="44"/>
        <v>0</v>
      </c>
      <c r="AL105" s="483">
        <f t="shared" si="45"/>
        <v>0</v>
      </c>
      <c r="AM105" s="483">
        <f t="shared" si="46"/>
        <v>0</v>
      </c>
      <c r="AN105" s="1021">
        <f t="shared" si="47"/>
        <v>0</v>
      </c>
      <c r="AO105" s="1019">
        <f t="shared" si="48"/>
        <v>0</v>
      </c>
      <c r="AP105" s="1020">
        <f t="shared" si="49"/>
        <v>0</v>
      </c>
      <c r="AQ105" s="1108">
        <f t="shared" si="50"/>
        <v>0</v>
      </c>
      <c r="AR105" s="1109">
        <f t="shared" si="51"/>
        <v>0</v>
      </c>
      <c r="AS105" s="1110">
        <f t="shared" si="52"/>
        <v>0</v>
      </c>
    </row>
    <row r="106" spans="1:45" x14ac:dyDescent="0.2">
      <c r="A106" s="550"/>
      <c r="B106" s="551"/>
      <c r="C106" s="552"/>
      <c r="D106" s="553"/>
      <c r="E106" s="553"/>
      <c r="F106" s="554"/>
      <c r="G106" s="540">
        <f t="shared" si="27"/>
        <v>0</v>
      </c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2"/>
      <c r="S106" s="543">
        <f t="shared" si="53"/>
        <v>0</v>
      </c>
      <c r="T106" s="544">
        <f t="shared" si="28"/>
        <v>0</v>
      </c>
      <c r="U106" s="545"/>
      <c r="V106" s="618">
        <f t="shared" si="29"/>
        <v>0</v>
      </c>
      <c r="W106" s="546">
        <f t="shared" si="30"/>
        <v>0</v>
      </c>
      <c r="X106" s="546">
        <f t="shared" si="31"/>
        <v>0</v>
      </c>
      <c r="Y106" s="546">
        <f t="shared" si="32"/>
        <v>0</v>
      </c>
      <c r="Z106" s="619">
        <f t="shared" si="33"/>
        <v>0</v>
      </c>
      <c r="AA106" s="547">
        <f t="shared" si="34"/>
        <v>0</v>
      </c>
      <c r="AB106" s="547">
        <f t="shared" si="35"/>
        <v>0</v>
      </c>
      <c r="AC106" s="547">
        <f t="shared" si="36"/>
        <v>0</v>
      </c>
      <c r="AD106" s="620">
        <f t="shared" si="37"/>
        <v>0</v>
      </c>
      <c r="AE106" s="548">
        <f t="shared" si="38"/>
        <v>0</v>
      </c>
      <c r="AF106" s="548">
        <f t="shared" si="39"/>
        <v>0</v>
      </c>
      <c r="AG106" s="548">
        <f t="shared" si="40"/>
        <v>0</v>
      </c>
      <c r="AH106" s="549">
        <f t="shared" si="41"/>
        <v>0</v>
      </c>
      <c r="AI106" s="549">
        <f t="shared" si="42"/>
        <v>0</v>
      </c>
      <c r="AJ106" s="549">
        <f t="shared" si="43"/>
        <v>0</v>
      </c>
      <c r="AK106" s="483">
        <f t="shared" si="44"/>
        <v>0</v>
      </c>
      <c r="AL106" s="483">
        <f t="shared" si="45"/>
        <v>0</v>
      </c>
      <c r="AM106" s="483">
        <f t="shared" si="46"/>
        <v>0</v>
      </c>
      <c r="AN106" s="1021">
        <f t="shared" si="47"/>
        <v>0</v>
      </c>
      <c r="AO106" s="1019">
        <f t="shared" si="48"/>
        <v>0</v>
      </c>
      <c r="AP106" s="1020">
        <f t="shared" si="49"/>
        <v>0</v>
      </c>
      <c r="AQ106" s="1108">
        <f t="shared" si="50"/>
        <v>0</v>
      </c>
      <c r="AR106" s="1109">
        <f t="shared" si="51"/>
        <v>0</v>
      </c>
      <c r="AS106" s="1110">
        <f t="shared" si="52"/>
        <v>0</v>
      </c>
    </row>
    <row r="107" spans="1:45" x14ac:dyDescent="0.2">
      <c r="A107" s="550"/>
      <c r="B107" s="551"/>
      <c r="C107" s="552"/>
      <c r="D107" s="553"/>
      <c r="E107" s="553"/>
      <c r="F107" s="554"/>
      <c r="G107" s="540">
        <f t="shared" si="27"/>
        <v>0</v>
      </c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2"/>
      <c r="S107" s="543">
        <f t="shared" si="53"/>
        <v>0</v>
      </c>
      <c r="T107" s="544">
        <f t="shared" si="28"/>
        <v>0</v>
      </c>
      <c r="U107" s="545"/>
      <c r="V107" s="618">
        <f t="shared" si="29"/>
        <v>0</v>
      </c>
      <c r="W107" s="546">
        <f t="shared" si="30"/>
        <v>0</v>
      </c>
      <c r="X107" s="546">
        <f t="shared" si="31"/>
        <v>0</v>
      </c>
      <c r="Y107" s="546">
        <f t="shared" si="32"/>
        <v>0</v>
      </c>
      <c r="Z107" s="619">
        <f t="shared" si="33"/>
        <v>0</v>
      </c>
      <c r="AA107" s="547">
        <f t="shared" si="34"/>
        <v>0</v>
      </c>
      <c r="AB107" s="547">
        <f t="shared" si="35"/>
        <v>0</v>
      </c>
      <c r="AC107" s="547">
        <f t="shared" si="36"/>
        <v>0</v>
      </c>
      <c r="AD107" s="620">
        <f t="shared" si="37"/>
        <v>0</v>
      </c>
      <c r="AE107" s="548">
        <f t="shared" si="38"/>
        <v>0</v>
      </c>
      <c r="AF107" s="548">
        <f t="shared" si="39"/>
        <v>0</v>
      </c>
      <c r="AG107" s="548">
        <f t="shared" si="40"/>
        <v>0</v>
      </c>
      <c r="AH107" s="549">
        <f t="shared" si="41"/>
        <v>0</v>
      </c>
      <c r="AI107" s="549">
        <f t="shared" si="42"/>
        <v>0</v>
      </c>
      <c r="AJ107" s="549">
        <f t="shared" si="43"/>
        <v>0</v>
      </c>
      <c r="AK107" s="483">
        <f t="shared" si="44"/>
        <v>0</v>
      </c>
      <c r="AL107" s="483">
        <f t="shared" si="45"/>
        <v>0</v>
      </c>
      <c r="AM107" s="483">
        <f t="shared" si="46"/>
        <v>0</v>
      </c>
      <c r="AN107" s="1021">
        <f t="shared" si="47"/>
        <v>0</v>
      </c>
      <c r="AO107" s="1019">
        <f t="shared" si="48"/>
        <v>0</v>
      </c>
      <c r="AP107" s="1020">
        <f t="shared" si="49"/>
        <v>0</v>
      </c>
      <c r="AQ107" s="1108">
        <f t="shared" si="50"/>
        <v>0</v>
      </c>
      <c r="AR107" s="1109">
        <f t="shared" si="51"/>
        <v>0</v>
      </c>
      <c r="AS107" s="1110">
        <f t="shared" si="52"/>
        <v>0</v>
      </c>
    </row>
    <row r="108" spans="1:45" x14ac:dyDescent="0.2">
      <c r="A108" s="550"/>
      <c r="B108" s="551"/>
      <c r="C108" s="552"/>
      <c r="D108" s="553"/>
      <c r="E108" s="553"/>
      <c r="F108" s="554"/>
      <c r="G108" s="540">
        <f t="shared" si="27"/>
        <v>0</v>
      </c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2"/>
      <c r="S108" s="543">
        <f t="shared" si="53"/>
        <v>0</v>
      </c>
      <c r="T108" s="544">
        <f t="shared" si="28"/>
        <v>0</v>
      </c>
      <c r="U108" s="545"/>
      <c r="V108" s="618">
        <f t="shared" si="29"/>
        <v>0</v>
      </c>
      <c r="W108" s="546">
        <f t="shared" si="30"/>
        <v>0</v>
      </c>
      <c r="X108" s="546">
        <f t="shared" si="31"/>
        <v>0</v>
      </c>
      <c r="Y108" s="546">
        <f t="shared" si="32"/>
        <v>0</v>
      </c>
      <c r="Z108" s="619">
        <f t="shared" si="33"/>
        <v>0</v>
      </c>
      <c r="AA108" s="547">
        <f t="shared" si="34"/>
        <v>0</v>
      </c>
      <c r="AB108" s="547">
        <f t="shared" si="35"/>
        <v>0</v>
      </c>
      <c r="AC108" s="547">
        <f t="shared" si="36"/>
        <v>0</v>
      </c>
      <c r="AD108" s="620">
        <f t="shared" si="37"/>
        <v>0</v>
      </c>
      <c r="AE108" s="548">
        <f t="shared" si="38"/>
        <v>0</v>
      </c>
      <c r="AF108" s="548">
        <f t="shared" si="39"/>
        <v>0</v>
      </c>
      <c r="AG108" s="548">
        <f t="shared" si="40"/>
        <v>0</v>
      </c>
      <c r="AH108" s="549">
        <f t="shared" si="41"/>
        <v>0</v>
      </c>
      <c r="AI108" s="549">
        <f t="shared" si="42"/>
        <v>0</v>
      </c>
      <c r="AJ108" s="549">
        <f t="shared" si="43"/>
        <v>0</v>
      </c>
      <c r="AK108" s="483">
        <f t="shared" si="44"/>
        <v>0</v>
      </c>
      <c r="AL108" s="483">
        <f t="shared" si="45"/>
        <v>0</v>
      </c>
      <c r="AM108" s="483">
        <f t="shared" si="46"/>
        <v>0</v>
      </c>
      <c r="AN108" s="1021">
        <f t="shared" si="47"/>
        <v>0</v>
      </c>
      <c r="AO108" s="1019">
        <f t="shared" si="48"/>
        <v>0</v>
      </c>
      <c r="AP108" s="1020">
        <f t="shared" si="49"/>
        <v>0</v>
      </c>
      <c r="AQ108" s="1108">
        <f t="shared" si="50"/>
        <v>0</v>
      </c>
      <c r="AR108" s="1109">
        <f t="shared" si="51"/>
        <v>0</v>
      </c>
      <c r="AS108" s="1110">
        <f t="shared" si="52"/>
        <v>0</v>
      </c>
    </row>
    <row r="109" spans="1:45" x14ac:dyDescent="0.2">
      <c r="A109" s="550"/>
      <c r="B109" s="551"/>
      <c r="C109" s="552"/>
      <c r="D109" s="553"/>
      <c r="E109" s="553"/>
      <c r="F109" s="554"/>
      <c r="G109" s="540">
        <f t="shared" si="27"/>
        <v>0</v>
      </c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2"/>
      <c r="S109" s="543">
        <f t="shared" si="53"/>
        <v>0</v>
      </c>
      <c r="T109" s="544">
        <f t="shared" si="28"/>
        <v>0</v>
      </c>
      <c r="U109" s="545"/>
      <c r="V109" s="618">
        <f t="shared" si="29"/>
        <v>0</v>
      </c>
      <c r="W109" s="546">
        <f t="shared" si="30"/>
        <v>0</v>
      </c>
      <c r="X109" s="546">
        <f t="shared" si="31"/>
        <v>0</v>
      </c>
      <c r="Y109" s="546">
        <f t="shared" si="32"/>
        <v>0</v>
      </c>
      <c r="Z109" s="619">
        <f t="shared" si="33"/>
        <v>0</v>
      </c>
      <c r="AA109" s="547">
        <f t="shared" si="34"/>
        <v>0</v>
      </c>
      <c r="AB109" s="547">
        <f t="shared" si="35"/>
        <v>0</v>
      </c>
      <c r="AC109" s="547">
        <f t="shared" si="36"/>
        <v>0</v>
      </c>
      <c r="AD109" s="620">
        <f t="shared" si="37"/>
        <v>0</v>
      </c>
      <c r="AE109" s="548">
        <f t="shared" si="38"/>
        <v>0</v>
      </c>
      <c r="AF109" s="548">
        <f t="shared" si="39"/>
        <v>0</v>
      </c>
      <c r="AG109" s="548">
        <f t="shared" si="40"/>
        <v>0</v>
      </c>
      <c r="AH109" s="549">
        <f t="shared" si="41"/>
        <v>0</v>
      </c>
      <c r="AI109" s="549">
        <f t="shared" si="42"/>
        <v>0</v>
      </c>
      <c r="AJ109" s="549">
        <f t="shared" si="43"/>
        <v>0</v>
      </c>
      <c r="AK109" s="483">
        <f t="shared" si="44"/>
        <v>0</v>
      </c>
      <c r="AL109" s="483">
        <f t="shared" si="45"/>
        <v>0</v>
      </c>
      <c r="AM109" s="483">
        <f t="shared" si="46"/>
        <v>0</v>
      </c>
      <c r="AN109" s="1021">
        <f t="shared" si="47"/>
        <v>0</v>
      </c>
      <c r="AO109" s="1019">
        <f t="shared" si="48"/>
        <v>0</v>
      </c>
      <c r="AP109" s="1020">
        <f t="shared" si="49"/>
        <v>0</v>
      </c>
      <c r="AQ109" s="1108">
        <f t="shared" si="50"/>
        <v>0</v>
      </c>
      <c r="AR109" s="1109">
        <f t="shared" si="51"/>
        <v>0</v>
      </c>
      <c r="AS109" s="1110">
        <f t="shared" si="52"/>
        <v>0</v>
      </c>
    </row>
    <row r="110" spans="1:45" x14ac:dyDescent="0.2">
      <c r="A110" s="550"/>
      <c r="B110" s="551"/>
      <c r="C110" s="552"/>
      <c r="D110" s="553"/>
      <c r="E110" s="553"/>
      <c r="F110" s="554"/>
      <c r="G110" s="540">
        <f t="shared" si="27"/>
        <v>0</v>
      </c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2"/>
      <c r="S110" s="543">
        <f t="shared" si="53"/>
        <v>0</v>
      </c>
      <c r="T110" s="544">
        <f t="shared" si="28"/>
        <v>0</v>
      </c>
      <c r="U110" s="545"/>
      <c r="V110" s="618">
        <f t="shared" si="29"/>
        <v>0</v>
      </c>
      <c r="W110" s="546">
        <f t="shared" si="30"/>
        <v>0</v>
      </c>
      <c r="X110" s="546">
        <f t="shared" si="31"/>
        <v>0</v>
      </c>
      <c r="Y110" s="546">
        <f t="shared" si="32"/>
        <v>0</v>
      </c>
      <c r="Z110" s="619">
        <f t="shared" si="33"/>
        <v>0</v>
      </c>
      <c r="AA110" s="547">
        <f t="shared" si="34"/>
        <v>0</v>
      </c>
      <c r="AB110" s="547">
        <f t="shared" si="35"/>
        <v>0</v>
      </c>
      <c r="AC110" s="547">
        <f t="shared" si="36"/>
        <v>0</v>
      </c>
      <c r="AD110" s="620">
        <f t="shared" si="37"/>
        <v>0</v>
      </c>
      <c r="AE110" s="548">
        <f t="shared" si="38"/>
        <v>0</v>
      </c>
      <c r="AF110" s="548">
        <f t="shared" si="39"/>
        <v>0</v>
      </c>
      <c r="AG110" s="548">
        <f t="shared" si="40"/>
        <v>0</v>
      </c>
      <c r="AH110" s="549">
        <f t="shared" si="41"/>
        <v>0</v>
      </c>
      <c r="AI110" s="549">
        <f t="shared" si="42"/>
        <v>0</v>
      </c>
      <c r="AJ110" s="549">
        <f t="shared" si="43"/>
        <v>0</v>
      </c>
      <c r="AK110" s="483">
        <f t="shared" si="44"/>
        <v>0</v>
      </c>
      <c r="AL110" s="483">
        <f t="shared" si="45"/>
        <v>0</v>
      </c>
      <c r="AM110" s="483">
        <f t="shared" si="46"/>
        <v>0</v>
      </c>
      <c r="AN110" s="1021">
        <f t="shared" si="47"/>
        <v>0</v>
      </c>
      <c r="AO110" s="1019">
        <f t="shared" si="48"/>
        <v>0</v>
      </c>
      <c r="AP110" s="1020">
        <f t="shared" si="49"/>
        <v>0</v>
      </c>
      <c r="AQ110" s="1108">
        <f t="shared" si="50"/>
        <v>0</v>
      </c>
      <c r="AR110" s="1109">
        <f t="shared" si="51"/>
        <v>0</v>
      </c>
      <c r="AS110" s="1110">
        <f t="shared" si="52"/>
        <v>0</v>
      </c>
    </row>
    <row r="111" spans="1:45" x14ac:dyDescent="0.2">
      <c r="A111" s="550"/>
      <c r="B111" s="551"/>
      <c r="C111" s="552"/>
      <c r="D111" s="553"/>
      <c r="E111" s="553"/>
      <c r="F111" s="554"/>
      <c r="G111" s="540">
        <f t="shared" si="27"/>
        <v>0</v>
      </c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2"/>
      <c r="S111" s="543">
        <f t="shared" si="53"/>
        <v>0</v>
      </c>
      <c r="T111" s="544">
        <f t="shared" si="28"/>
        <v>0</v>
      </c>
      <c r="U111" s="545"/>
      <c r="V111" s="618">
        <f t="shared" si="29"/>
        <v>0</v>
      </c>
      <c r="W111" s="546">
        <f t="shared" si="30"/>
        <v>0</v>
      </c>
      <c r="X111" s="546">
        <f t="shared" si="31"/>
        <v>0</v>
      </c>
      <c r="Y111" s="546">
        <f t="shared" si="32"/>
        <v>0</v>
      </c>
      <c r="Z111" s="619">
        <f t="shared" si="33"/>
        <v>0</v>
      </c>
      <c r="AA111" s="547">
        <f t="shared" si="34"/>
        <v>0</v>
      </c>
      <c r="AB111" s="547">
        <f t="shared" si="35"/>
        <v>0</v>
      </c>
      <c r="AC111" s="547">
        <f t="shared" si="36"/>
        <v>0</v>
      </c>
      <c r="AD111" s="620">
        <f t="shared" si="37"/>
        <v>0</v>
      </c>
      <c r="AE111" s="548">
        <f t="shared" si="38"/>
        <v>0</v>
      </c>
      <c r="AF111" s="548">
        <f t="shared" si="39"/>
        <v>0</v>
      </c>
      <c r="AG111" s="548">
        <f t="shared" si="40"/>
        <v>0</v>
      </c>
      <c r="AH111" s="549">
        <f t="shared" si="41"/>
        <v>0</v>
      </c>
      <c r="AI111" s="549">
        <f t="shared" si="42"/>
        <v>0</v>
      </c>
      <c r="AJ111" s="549">
        <f t="shared" si="43"/>
        <v>0</v>
      </c>
      <c r="AK111" s="483">
        <f t="shared" si="44"/>
        <v>0</v>
      </c>
      <c r="AL111" s="483">
        <f t="shared" si="45"/>
        <v>0</v>
      </c>
      <c r="AM111" s="483">
        <f t="shared" si="46"/>
        <v>0</v>
      </c>
      <c r="AN111" s="1021">
        <f t="shared" si="47"/>
        <v>0</v>
      </c>
      <c r="AO111" s="1019">
        <f t="shared" si="48"/>
        <v>0</v>
      </c>
      <c r="AP111" s="1020">
        <f t="shared" si="49"/>
        <v>0</v>
      </c>
      <c r="AQ111" s="1108">
        <f t="shared" si="50"/>
        <v>0</v>
      </c>
      <c r="AR111" s="1109">
        <f t="shared" si="51"/>
        <v>0</v>
      </c>
      <c r="AS111" s="1110">
        <f t="shared" si="52"/>
        <v>0</v>
      </c>
    </row>
    <row r="112" spans="1:45" x14ac:dyDescent="0.2">
      <c r="A112" s="550"/>
      <c r="B112" s="551"/>
      <c r="C112" s="552"/>
      <c r="D112" s="553"/>
      <c r="E112" s="553"/>
      <c r="F112" s="554"/>
      <c r="G112" s="540">
        <f t="shared" si="27"/>
        <v>0</v>
      </c>
      <c r="H112" s="541"/>
      <c r="I112" s="541"/>
      <c r="J112" s="541"/>
      <c r="K112" s="541"/>
      <c r="L112" s="541"/>
      <c r="M112" s="541"/>
      <c r="N112" s="541"/>
      <c r="O112" s="541"/>
      <c r="P112" s="541"/>
      <c r="Q112" s="541"/>
      <c r="R112" s="542"/>
      <c r="S112" s="543">
        <f t="shared" si="53"/>
        <v>0</v>
      </c>
      <c r="T112" s="544">
        <f t="shared" si="28"/>
        <v>0</v>
      </c>
      <c r="U112" s="545"/>
      <c r="V112" s="618">
        <f t="shared" si="29"/>
        <v>0</v>
      </c>
      <c r="W112" s="546">
        <f t="shared" si="30"/>
        <v>0</v>
      </c>
      <c r="X112" s="546">
        <f t="shared" si="31"/>
        <v>0</v>
      </c>
      <c r="Y112" s="546">
        <f t="shared" si="32"/>
        <v>0</v>
      </c>
      <c r="Z112" s="619">
        <f t="shared" si="33"/>
        <v>0</v>
      </c>
      <c r="AA112" s="547">
        <f t="shared" si="34"/>
        <v>0</v>
      </c>
      <c r="AB112" s="547">
        <f t="shared" si="35"/>
        <v>0</v>
      </c>
      <c r="AC112" s="547">
        <f t="shared" si="36"/>
        <v>0</v>
      </c>
      <c r="AD112" s="620">
        <f t="shared" si="37"/>
        <v>0</v>
      </c>
      <c r="AE112" s="548">
        <f t="shared" si="38"/>
        <v>0</v>
      </c>
      <c r="AF112" s="548">
        <f t="shared" si="39"/>
        <v>0</v>
      </c>
      <c r="AG112" s="548">
        <f t="shared" si="40"/>
        <v>0</v>
      </c>
      <c r="AH112" s="549">
        <f t="shared" si="41"/>
        <v>0</v>
      </c>
      <c r="AI112" s="549">
        <f t="shared" si="42"/>
        <v>0</v>
      </c>
      <c r="AJ112" s="549">
        <f t="shared" si="43"/>
        <v>0</v>
      </c>
      <c r="AK112" s="483">
        <f t="shared" si="44"/>
        <v>0</v>
      </c>
      <c r="AL112" s="483">
        <f t="shared" si="45"/>
        <v>0</v>
      </c>
      <c r="AM112" s="483">
        <f t="shared" si="46"/>
        <v>0</v>
      </c>
      <c r="AN112" s="1021">
        <f t="shared" si="47"/>
        <v>0</v>
      </c>
      <c r="AO112" s="1019">
        <f t="shared" si="48"/>
        <v>0</v>
      </c>
      <c r="AP112" s="1020">
        <f t="shared" si="49"/>
        <v>0</v>
      </c>
      <c r="AQ112" s="1108">
        <f t="shared" si="50"/>
        <v>0</v>
      </c>
      <c r="AR112" s="1109">
        <f t="shared" si="51"/>
        <v>0</v>
      </c>
      <c r="AS112" s="1110">
        <f t="shared" si="52"/>
        <v>0</v>
      </c>
    </row>
    <row r="113" spans="1:47" x14ac:dyDescent="0.2">
      <c r="A113" s="550"/>
      <c r="B113" s="551"/>
      <c r="C113" s="552"/>
      <c r="D113" s="553"/>
      <c r="E113" s="553"/>
      <c r="F113" s="554"/>
      <c r="G113" s="540">
        <f t="shared" si="27"/>
        <v>0</v>
      </c>
      <c r="H113" s="541"/>
      <c r="I113" s="541"/>
      <c r="J113" s="541"/>
      <c r="K113" s="541"/>
      <c r="L113" s="541"/>
      <c r="M113" s="541"/>
      <c r="N113" s="541"/>
      <c r="O113" s="541"/>
      <c r="P113" s="541"/>
      <c r="Q113" s="541"/>
      <c r="R113" s="542"/>
      <c r="S113" s="543">
        <f t="shared" si="53"/>
        <v>0</v>
      </c>
      <c r="T113" s="544">
        <f t="shared" si="28"/>
        <v>0</v>
      </c>
      <c r="U113" s="545"/>
      <c r="V113" s="618">
        <f t="shared" si="29"/>
        <v>0</v>
      </c>
      <c r="W113" s="546">
        <f t="shared" si="30"/>
        <v>0</v>
      </c>
      <c r="X113" s="546">
        <f t="shared" si="31"/>
        <v>0</v>
      </c>
      <c r="Y113" s="546">
        <f t="shared" si="32"/>
        <v>0</v>
      </c>
      <c r="Z113" s="619">
        <f t="shared" si="33"/>
        <v>0</v>
      </c>
      <c r="AA113" s="547">
        <f t="shared" si="34"/>
        <v>0</v>
      </c>
      <c r="AB113" s="547">
        <f t="shared" si="35"/>
        <v>0</v>
      </c>
      <c r="AC113" s="547">
        <f t="shared" si="36"/>
        <v>0</v>
      </c>
      <c r="AD113" s="620">
        <f t="shared" si="37"/>
        <v>0</v>
      </c>
      <c r="AE113" s="548">
        <f t="shared" si="38"/>
        <v>0</v>
      </c>
      <c r="AF113" s="548">
        <f t="shared" si="39"/>
        <v>0</v>
      </c>
      <c r="AG113" s="548">
        <f t="shared" si="40"/>
        <v>0</v>
      </c>
      <c r="AH113" s="549">
        <f t="shared" si="41"/>
        <v>0</v>
      </c>
      <c r="AI113" s="549">
        <f t="shared" si="42"/>
        <v>0</v>
      </c>
      <c r="AJ113" s="549">
        <f t="shared" si="43"/>
        <v>0</v>
      </c>
      <c r="AK113" s="483">
        <f t="shared" si="44"/>
        <v>0</v>
      </c>
      <c r="AL113" s="483">
        <f t="shared" si="45"/>
        <v>0</v>
      </c>
      <c r="AM113" s="483">
        <f t="shared" si="46"/>
        <v>0</v>
      </c>
      <c r="AN113" s="1021">
        <f t="shared" si="47"/>
        <v>0</v>
      </c>
      <c r="AO113" s="1019">
        <f t="shared" si="48"/>
        <v>0</v>
      </c>
      <c r="AP113" s="1020">
        <f t="shared" si="49"/>
        <v>0</v>
      </c>
      <c r="AQ113" s="1108">
        <f t="shared" si="50"/>
        <v>0</v>
      </c>
      <c r="AR113" s="1109">
        <f t="shared" si="51"/>
        <v>0</v>
      </c>
      <c r="AS113" s="1110">
        <f t="shared" si="52"/>
        <v>0</v>
      </c>
    </row>
    <row r="114" spans="1:47" x14ac:dyDescent="0.2">
      <c r="A114" s="550"/>
      <c r="B114" s="551"/>
      <c r="C114" s="552"/>
      <c r="D114" s="553"/>
      <c r="E114" s="553"/>
      <c r="F114" s="554"/>
      <c r="G114" s="540">
        <f t="shared" si="27"/>
        <v>0</v>
      </c>
      <c r="H114" s="541"/>
      <c r="I114" s="541"/>
      <c r="J114" s="541"/>
      <c r="K114" s="541"/>
      <c r="L114" s="541"/>
      <c r="M114" s="541"/>
      <c r="N114" s="541"/>
      <c r="O114" s="541"/>
      <c r="P114" s="541"/>
      <c r="Q114" s="541"/>
      <c r="R114" s="542"/>
      <c r="S114" s="543">
        <f t="shared" si="53"/>
        <v>0</v>
      </c>
      <c r="T114" s="544">
        <f t="shared" si="28"/>
        <v>0</v>
      </c>
      <c r="U114" s="545"/>
      <c r="V114" s="618">
        <f t="shared" si="29"/>
        <v>0</v>
      </c>
      <c r="W114" s="546">
        <f t="shared" si="30"/>
        <v>0</v>
      </c>
      <c r="X114" s="546">
        <f t="shared" si="31"/>
        <v>0</v>
      </c>
      <c r="Y114" s="546">
        <f t="shared" si="32"/>
        <v>0</v>
      </c>
      <c r="Z114" s="619">
        <f t="shared" si="33"/>
        <v>0</v>
      </c>
      <c r="AA114" s="547">
        <f t="shared" si="34"/>
        <v>0</v>
      </c>
      <c r="AB114" s="547">
        <f t="shared" si="35"/>
        <v>0</v>
      </c>
      <c r="AC114" s="547">
        <f t="shared" si="36"/>
        <v>0</v>
      </c>
      <c r="AD114" s="620">
        <f t="shared" si="37"/>
        <v>0</v>
      </c>
      <c r="AE114" s="548">
        <f t="shared" si="38"/>
        <v>0</v>
      </c>
      <c r="AF114" s="548">
        <f t="shared" si="39"/>
        <v>0</v>
      </c>
      <c r="AG114" s="548">
        <f t="shared" si="40"/>
        <v>0</v>
      </c>
      <c r="AH114" s="549">
        <f t="shared" si="41"/>
        <v>0</v>
      </c>
      <c r="AI114" s="549">
        <f t="shared" si="42"/>
        <v>0</v>
      </c>
      <c r="AJ114" s="549">
        <f t="shared" si="43"/>
        <v>0</v>
      </c>
      <c r="AK114" s="483">
        <f t="shared" si="44"/>
        <v>0</v>
      </c>
      <c r="AL114" s="483">
        <f t="shared" si="45"/>
        <v>0</v>
      </c>
      <c r="AM114" s="483">
        <f t="shared" si="46"/>
        <v>0</v>
      </c>
      <c r="AN114" s="1021">
        <f t="shared" si="47"/>
        <v>0</v>
      </c>
      <c r="AO114" s="1019">
        <f t="shared" si="48"/>
        <v>0</v>
      </c>
      <c r="AP114" s="1020">
        <f t="shared" si="49"/>
        <v>0</v>
      </c>
      <c r="AQ114" s="1108">
        <f t="shared" si="50"/>
        <v>0</v>
      </c>
      <c r="AR114" s="1109">
        <f t="shared" si="51"/>
        <v>0</v>
      </c>
      <c r="AS114" s="1110">
        <f t="shared" si="52"/>
        <v>0</v>
      </c>
      <c r="AU114" s="696"/>
    </row>
    <row r="115" spans="1:47" x14ac:dyDescent="0.2">
      <c r="A115" s="550"/>
      <c r="B115" s="551"/>
      <c r="C115" s="552"/>
      <c r="D115" s="553"/>
      <c r="E115" s="553"/>
      <c r="F115" s="554"/>
      <c r="G115" s="540">
        <f t="shared" si="27"/>
        <v>0</v>
      </c>
      <c r="H115" s="541"/>
      <c r="I115" s="541"/>
      <c r="J115" s="541"/>
      <c r="K115" s="541"/>
      <c r="L115" s="541"/>
      <c r="M115" s="541"/>
      <c r="N115" s="541"/>
      <c r="O115" s="541"/>
      <c r="P115" s="541"/>
      <c r="Q115" s="541"/>
      <c r="R115" s="542"/>
      <c r="S115" s="543">
        <f t="shared" si="53"/>
        <v>0</v>
      </c>
      <c r="T115" s="544">
        <f t="shared" si="28"/>
        <v>0</v>
      </c>
      <c r="U115" s="545"/>
      <c r="V115" s="618">
        <f t="shared" si="29"/>
        <v>0</v>
      </c>
      <c r="W115" s="546">
        <f t="shared" si="30"/>
        <v>0</v>
      </c>
      <c r="X115" s="546">
        <f t="shared" si="31"/>
        <v>0</v>
      </c>
      <c r="Y115" s="546">
        <f t="shared" si="32"/>
        <v>0</v>
      </c>
      <c r="Z115" s="619">
        <f t="shared" si="33"/>
        <v>0</v>
      </c>
      <c r="AA115" s="547">
        <f t="shared" si="34"/>
        <v>0</v>
      </c>
      <c r="AB115" s="547">
        <f t="shared" si="35"/>
        <v>0</v>
      </c>
      <c r="AC115" s="547">
        <f t="shared" si="36"/>
        <v>0</v>
      </c>
      <c r="AD115" s="620">
        <f t="shared" si="37"/>
        <v>0</v>
      </c>
      <c r="AE115" s="548">
        <f t="shared" si="38"/>
        <v>0</v>
      </c>
      <c r="AF115" s="548">
        <f t="shared" si="39"/>
        <v>0</v>
      </c>
      <c r="AG115" s="548">
        <f t="shared" si="40"/>
        <v>0</v>
      </c>
      <c r="AH115" s="549">
        <f t="shared" si="41"/>
        <v>0</v>
      </c>
      <c r="AI115" s="549">
        <f t="shared" si="42"/>
        <v>0</v>
      </c>
      <c r="AJ115" s="549">
        <f t="shared" si="43"/>
        <v>0</v>
      </c>
      <c r="AK115" s="483">
        <f t="shared" si="44"/>
        <v>0</v>
      </c>
      <c r="AL115" s="483">
        <f t="shared" si="45"/>
        <v>0</v>
      </c>
      <c r="AM115" s="483">
        <f t="shared" si="46"/>
        <v>0</v>
      </c>
      <c r="AN115" s="1021">
        <f t="shared" si="47"/>
        <v>0</v>
      </c>
      <c r="AO115" s="1019">
        <f t="shared" si="48"/>
        <v>0</v>
      </c>
      <c r="AP115" s="1020">
        <f t="shared" si="49"/>
        <v>0</v>
      </c>
      <c r="AQ115" s="1108">
        <f t="shared" si="50"/>
        <v>0</v>
      </c>
      <c r="AR115" s="1109">
        <f t="shared" si="51"/>
        <v>0</v>
      </c>
      <c r="AS115" s="1110">
        <f t="shared" si="52"/>
        <v>0</v>
      </c>
      <c r="AU115" s="696"/>
    </row>
    <row r="116" spans="1:47" x14ac:dyDescent="0.2">
      <c r="A116" s="550"/>
      <c r="B116" s="551"/>
      <c r="C116" s="552"/>
      <c r="D116" s="553"/>
      <c r="E116" s="553"/>
      <c r="F116" s="554"/>
      <c r="G116" s="540">
        <f t="shared" si="27"/>
        <v>0</v>
      </c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2"/>
      <c r="S116" s="543">
        <f t="shared" si="53"/>
        <v>0</v>
      </c>
      <c r="T116" s="544">
        <f t="shared" si="28"/>
        <v>0</v>
      </c>
      <c r="U116" s="545"/>
      <c r="V116" s="618">
        <f t="shared" si="29"/>
        <v>0</v>
      </c>
      <c r="W116" s="546">
        <f t="shared" si="30"/>
        <v>0</v>
      </c>
      <c r="X116" s="546">
        <f t="shared" si="31"/>
        <v>0</v>
      </c>
      <c r="Y116" s="546">
        <f t="shared" si="32"/>
        <v>0</v>
      </c>
      <c r="Z116" s="619">
        <f t="shared" si="33"/>
        <v>0</v>
      </c>
      <c r="AA116" s="547">
        <f t="shared" si="34"/>
        <v>0</v>
      </c>
      <c r="AB116" s="547">
        <f t="shared" si="35"/>
        <v>0</v>
      </c>
      <c r="AC116" s="547">
        <f t="shared" si="36"/>
        <v>0</v>
      </c>
      <c r="AD116" s="620">
        <f t="shared" si="37"/>
        <v>0</v>
      </c>
      <c r="AE116" s="548">
        <f t="shared" si="38"/>
        <v>0</v>
      </c>
      <c r="AF116" s="548">
        <f t="shared" si="39"/>
        <v>0</v>
      </c>
      <c r="AG116" s="548">
        <f t="shared" si="40"/>
        <v>0</v>
      </c>
      <c r="AH116" s="549">
        <f t="shared" si="41"/>
        <v>0</v>
      </c>
      <c r="AI116" s="549">
        <f t="shared" si="42"/>
        <v>0</v>
      </c>
      <c r="AJ116" s="549">
        <f t="shared" si="43"/>
        <v>0</v>
      </c>
      <c r="AK116" s="483">
        <f t="shared" si="44"/>
        <v>0</v>
      </c>
      <c r="AL116" s="483">
        <f t="shared" si="45"/>
        <v>0</v>
      </c>
      <c r="AM116" s="483">
        <f t="shared" si="46"/>
        <v>0</v>
      </c>
      <c r="AN116" s="1021">
        <f t="shared" si="47"/>
        <v>0</v>
      </c>
      <c r="AO116" s="1019">
        <f t="shared" si="48"/>
        <v>0</v>
      </c>
      <c r="AP116" s="1020">
        <f t="shared" si="49"/>
        <v>0</v>
      </c>
      <c r="AQ116" s="1108">
        <f t="shared" si="50"/>
        <v>0</v>
      </c>
      <c r="AR116" s="1109">
        <f t="shared" si="51"/>
        <v>0</v>
      </c>
      <c r="AS116" s="1110">
        <f t="shared" si="52"/>
        <v>0</v>
      </c>
    </row>
    <row r="117" spans="1:47" x14ac:dyDescent="0.2">
      <c r="A117" s="706" t="s">
        <v>403</v>
      </c>
      <c r="B117" s="555"/>
      <c r="C117" s="556"/>
      <c r="D117" s="1282"/>
      <c r="E117" s="1283"/>
      <c r="F117" s="1283"/>
      <c r="G117" s="1283"/>
      <c r="H117" s="1283"/>
      <c r="I117" s="1283"/>
      <c r="J117" s="1283"/>
      <c r="K117" s="1283"/>
      <c r="L117" s="1283"/>
      <c r="M117" s="1283"/>
      <c r="N117" s="1283"/>
      <c r="O117" s="1283"/>
      <c r="P117" s="1283"/>
      <c r="Q117" s="1284"/>
      <c r="R117" s="997"/>
      <c r="S117" s="484"/>
      <c r="T117" s="544">
        <f>IF(ISERROR(S117/C117),0,(S117/C117))</f>
        <v>0</v>
      </c>
      <c r="U117" s="545"/>
      <c r="V117" s="557"/>
      <c r="W117" s="557"/>
      <c r="X117" s="557"/>
      <c r="Y117" s="557"/>
      <c r="Z117" s="557"/>
      <c r="AA117" s="557"/>
      <c r="AB117" s="557"/>
      <c r="AC117" s="557"/>
      <c r="AD117" s="557"/>
      <c r="AE117" s="557"/>
      <c r="AF117" s="557"/>
      <c r="AG117" s="557"/>
      <c r="AH117" s="557"/>
      <c r="AI117" s="557"/>
      <c r="AJ117" s="557"/>
      <c r="AK117" s="557"/>
      <c r="AL117" s="557"/>
      <c r="AM117" s="557"/>
      <c r="AN117" s="557"/>
      <c r="AO117" s="557"/>
      <c r="AP117" s="557"/>
      <c r="AU117" s="696"/>
    </row>
    <row r="118" spans="1:47" x14ac:dyDescent="0.2">
      <c r="A118" s="706" t="s">
        <v>403</v>
      </c>
      <c r="B118" s="555"/>
      <c r="C118" s="556"/>
      <c r="D118" s="1285"/>
      <c r="E118" s="1286"/>
      <c r="F118" s="1286"/>
      <c r="G118" s="1286"/>
      <c r="H118" s="1286"/>
      <c r="I118" s="1286"/>
      <c r="J118" s="1286"/>
      <c r="K118" s="1286"/>
      <c r="L118" s="1286"/>
      <c r="M118" s="1286"/>
      <c r="N118" s="1286"/>
      <c r="O118" s="1286"/>
      <c r="P118" s="1286"/>
      <c r="Q118" s="1287"/>
      <c r="R118" s="997"/>
      <c r="S118" s="484"/>
      <c r="T118" s="544">
        <f t="shared" si="28"/>
        <v>0</v>
      </c>
      <c r="U118" s="545"/>
      <c r="V118" s="557"/>
      <c r="W118" s="557"/>
      <c r="X118" s="557"/>
      <c r="Y118" s="557"/>
      <c r="Z118" s="557"/>
      <c r="AA118" s="557"/>
      <c r="AB118" s="557"/>
      <c r="AC118" s="557"/>
      <c r="AD118" s="557"/>
      <c r="AE118" s="557"/>
      <c r="AF118" s="557"/>
      <c r="AG118" s="557"/>
      <c r="AH118" s="557"/>
      <c r="AI118" s="557"/>
      <c r="AJ118" s="557"/>
      <c r="AK118" s="557"/>
      <c r="AL118" s="557"/>
      <c r="AM118" s="557"/>
      <c r="AN118" s="557"/>
      <c r="AO118" s="557"/>
      <c r="AP118" s="557"/>
      <c r="AU118" s="696"/>
    </row>
    <row r="119" spans="1:47" x14ac:dyDescent="0.2">
      <c r="A119" s="706" t="s">
        <v>403</v>
      </c>
      <c r="B119" s="555"/>
      <c r="C119" s="556"/>
      <c r="D119" s="1285"/>
      <c r="E119" s="1286"/>
      <c r="F119" s="1286"/>
      <c r="G119" s="1286"/>
      <c r="H119" s="1286"/>
      <c r="I119" s="1286"/>
      <c r="J119" s="1286"/>
      <c r="K119" s="1286"/>
      <c r="L119" s="1286"/>
      <c r="M119" s="1286"/>
      <c r="N119" s="1286"/>
      <c r="O119" s="1286"/>
      <c r="P119" s="1286"/>
      <c r="Q119" s="1287"/>
      <c r="R119" s="997"/>
      <c r="S119" s="484"/>
      <c r="T119" s="544">
        <f t="shared" si="28"/>
        <v>0</v>
      </c>
      <c r="U119" s="545"/>
      <c r="V119" s="557"/>
      <c r="W119" s="557"/>
      <c r="X119" s="557"/>
      <c r="Y119" s="557"/>
      <c r="Z119" s="557"/>
      <c r="AA119" s="557"/>
      <c r="AB119" s="557"/>
      <c r="AC119" s="557"/>
      <c r="AD119" s="557"/>
      <c r="AE119" s="557"/>
      <c r="AF119" s="557"/>
      <c r="AG119" s="557"/>
      <c r="AH119" s="557"/>
      <c r="AI119" s="557"/>
      <c r="AJ119" s="557"/>
      <c r="AK119" s="557"/>
      <c r="AL119" s="557"/>
      <c r="AM119" s="557"/>
      <c r="AN119" s="557"/>
      <c r="AO119" s="557"/>
      <c r="AP119" s="557"/>
      <c r="AU119" s="696"/>
    </row>
    <row r="120" spans="1:47" x14ac:dyDescent="0.2">
      <c r="A120" s="706" t="s">
        <v>403</v>
      </c>
      <c r="B120" s="555"/>
      <c r="C120" s="556"/>
      <c r="D120" s="1285"/>
      <c r="E120" s="1286"/>
      <c r="F120" s="1286"/>
      <c r="G120" s="1286"/>
      <c r="H120" s="1286"/>
      <c r="I120" s="1286"/>
      <c r="J120" s="1286"/>
      <c r="K120" s="1286"/>
      <c r="L120" s="1286"/>
      <c r="M120" s="1286"/>
      <c r="N120" s="1286"/>
      <c r="O120" s="1286"/>
      <c r="P120" s="1286"/>
      <c r="Q120" s="1287"/>
      <c r="R120" s="997"/>
      <c r="S120" s="484"/>
      <c r="T120" s="544">
        <f t="shared" si="28"/>
        <v>0</v>
      </c>
      <c r="U120" s="545"/>
      <c r="V120" s="557"/>
      <c r="W120" s="557"/>
      <c r="X120" s="557"/>
      <c r="Y120" s="557"/>
      <c r="Z120" s="557"/>
      <c r="AA120" s="557"/>
      <c r="AB120" s="557"/>
      <c r="AC120" s="557"/>
      <c r="AD120" s="557"/>
      <c r="AE120" s="557"/>
      <c r="AF120" s="557"/>
      <c r="AG120" s="557"/>
      <c r="AH120" s="557"/>
      <c r="AI120" s="557"/>
      <c r="AJ120" s="557"/>
      <c r="AK120" s="557"/>
      <c r="AL120" s="557"/>
      <c r="AM120" s="557"/>
      <c r="AN120" s="557"/>
      <c r="AO120" s="557"/>
      <c r="AP120" s="557"/>
    </row>
    <row r="121" spans="1:47" ht="13.5" thickBot="1" x14ac:dyDescent="0.25">
      <c r="A121" s="706" t="s">
        <v>403</v>
      </c>
      <c r="B121" s="555"/>
      <c r="C121" s="556"/>
      <c r="D121" s="1288"/>
      <c r="E121" s="1289"/>
      <c r="F121" s="1289"/>
      <c r="G121" s="1289"/>
      <c r="H121" s="1289"/>
      <c r="I121" s="1289"/>
      <c r="J121" s="1289"/>
      <c r="K121" s="1289"/>
      <c r="L121" s="1289"/>
      <c r="M121" s="1289"/>
      <c r="N121" s="1289"/>
      <c r="O121" s="1289"/>
      <c r="P121" s="1289"/>
      <c r="Q121" s="1290"/>
      <c r="R121" s="997"/>
      <c r="S121" s="484"/>
      <c r="T121" s="544">
        <f t="shared" si="28"/>
        <v>0</v>
      </c>
      <c r="U121" s="545"/>
      <c r="V121" s="557"/>
      <c r="W121" s="557"/>
      <c r="X121" s="557"/>
      <c r="Y121" s="557"/>
      <c r="Z121" s="557"/>
      <c r="AA121" s="557"/>
      <c r="AB121" s="557"/>
      <c r="AC121" s="557"/>
      <c r="AD121" s="557"/>
      <c r="AE121" s="557"/>
      <c r="AF121" s="557"/>
      <c r="AG121" s="557"/>
      <c r="AH121" s="557"/>
      <c r="AI121" s="557"/>
      <c r="AJ121" s="557"/>
      <c r="AK121" s="557"/>
      <c r="AL121" s="557"/>
      <c r="AM121" s="557"/>
      <c r="AN121" s="557"/>
      <c r="AO121" s="557"/>
      <c r="AP121" s="557"/>
    </row>
    <row r="122" spans="1:47" ht="13.5" thickBot="1" x14ac:dyDescent="0.25">
      <c r="A122" s="707" t="s">
        <v>404</v>
      </c>
      <c r="B122" s="708"/>
      <c r="C122" s="485">
        <f>SUM(C22:C121)</f>
        <v>0</v>
      </c>
      <c r="D122" s="486"/>
      <c r="E122" s="486"/>
      <c r="F122" s="486"/>
      <c r="G122" s="558">
        <f>IFERROR(SUM(G22:G116)/($C$122-SUM($C$117:$C$121)),0)</f>
        <v>0</v>
      </c>
      <c r="H122" s="558">
        <f>IFERROR(SUM(H22:H116)/($C$122-SUM($C$117:$C$121)),0)</f>
        <v>0</v>
      </c>
      <c r="I122" s="558">
        <f>IFERROR(SUM(I22:I116)/($C$122-SUM($C$117:$C$121)),0)</f>
        <v>0</v>
      </c>
      <c r="J122" s="558">
        <f t="shared" ref="J122:Q122" si="54">IFERROR(SUM(J22:J116)/($C$122-SUM($C$117:$C$121)),0)</f>
        <v>0</v>
      </c>
      <c r="K122" s="558">
        <f t="shared" si="54"/>
        <v>0</v>
      </c>
      <c r="L122" s="558">
        <f t="shared" si="54"/>
        <v>0</v>
      </c>
      <c r="M122" s="558">
        <f t="shared" si="54"/>
        <v>0</v>
      </c>
      <c r="N122" s="558">
        <f t="shared" si="54"/>
        <v>0</v>
      </c>
      <c r="O122" s="558">
        <f t="shared" si="54"/>
        <v>0</v>
      </c>
      <c r="P122" s="559">
        <f t="shared" si="54"/>
        <v>0</v>
      </c>
      <c r="Q122" s="558">
        <f t="shared" si="54"/>
        <v>0</v>
      </c>
      <c r="R122" s="558">
        <f>IFERROR(SUM(R22:R116)/($C$122-SUM($C$117:$C$121)),0)</f>
        <v>0</v>
      </c>
      <c r="S122" s="560">
        <f>SUM(S22:S121)</f>
        <v>0</v>
      </c>
      <c r="T122" s="487">
        <f>IFERROR(SUM(S122/C122),0)</f>
        <v>0</v>
      </c>
      <c r="U122" s="488"/>
      <c r="V122" s="488"/>
      <c r="W122" s="488"/>
      <c r="X122" s="488"/>
      <c r="Y122" s="488"/>
      <c r="Z122" s="488"/>
      <c r="AA122" s="488"/>
      <c r="AB122" s="488"/>
      <c r="AC122" s="488"/>
      <c r="AD122" s="488"/>
      <c r="AE122" s="488"/>
      <c r="AF122" s="488"/>
      <c r="AG122" s="488"/>
      <c r="AH122" s="488"/>
      <c r="AI122" s="488"/>
      <c r="AJ122" s="488"/>
      <c r="AK122" s="488"/>
      <c r="AL122" s="488"/>
      <c r="AM122" s="488"/>
      <c r="AN122" s="488"/>
      <c r="AO122" s="488"/>
      <c r="AP122" s="488"/>
      <c r="AU122" s="697"/>
    </row>
    <row r="123" spans="1:47" ht="14.25" customHeight="1" thickBot="1" x14ac:dyDescent="0.25">
      <c r="A123" s="561"/>
      <c r="O123" s="1250" t="s">
        <v>724</v>
      </c>
      <c r="P123" s="1251"/>
      <c r="Q123" s="1251"/>
      <c r="R123" s="1251"/>
      <c r="S123" s="1252"/>
      <c r="T123" s="609">
        <f>T122*(100+$S$8)%*(100+$S$9)%</f>
        <v>0</v>
      </c>
      <c r="U123" s="562"/>
      <c r="V123" s="563"/>
      <c r="W123" s="563"/>
      <c r="X123" s="563"/>
      <c r="Y123" s="563"/>
      <c r="Z123" s="563"/>
      <c r="AA123" s="563"/>
      <c r="AB123" s="563"/>
      <c r="AC123" s="563"/>
      <c r="AD123" s="563"/>
      <c r="AE123" s="563"/>
      <c r="AF123" s="563"/>
      <c r="AG123" s="563"/>
      <c r="AH123" s="563"/>
      <c r="AI123" s="563"/>
      <c r="AJ123" s="563"/>
      <c r="AK123" s="563"/>
      <c r="AL123" s="563"/>
      <c r="AM123" s="563"/>
      <c r="AN123" s="563"/>
      <c r="AO123" s="563"/>
      <c r="AP123" s="563"/>
      <c r="AU123" s="696"/>
    </row>
    <row r="124" spans="1:47" x14ac:dyDescent="0.2">
      <c r="A124" s="489" t="s">
        <v>405</v>
      </c>
      <c r="B124" s="240"/>
      <c r="J124" s="490"/>
      <c r="K124" s="490"/>
      <c r="L124" s="490"/>
      <c r="M124" s="491"/>
      <c r="N124" s="491"/>
      <c r="O124" s="491"/>
      <c r="P124" s="491"/>
      <c r="Q124" s="491"/>
      <c r="R124" s="491"/>
      <c r="S124" s="491"/>
      <c r="T124" s="492"/>
      <c r="U124" s="564"/>
      <c r="V124" s="491"/>
      <c r="W124" s="491"/>
      <c r="X124" s="491"/>
      <c r="Y124" s="491"/>
      <c r="Z124" s="491"/>
      <c r="AA124" s="491"/>
      <c r="AB124" s="491"/>
      <c r="AC124" s="491"/>
      <c r="AD124" s="491"/>
      <c r="AE124" s="491"/>
      <c r="AF124" s="491"/>
      <c r="AG124" s="491"/>
      <c r="AH124" s="491"/>
      <c r="AI124" s="491"/>
      <c r="AJ124" s="491"/>
      <c r="AK124" s="491"/>
      <c r="AL124" s="491"/>
      <c r="AM124" s="491"/>
      <c r="AN124" s="491"/>
      <c r="AO124" s="491"/>
      <c r="AP124" s="491"/>
    </row>
    <row r="125" spans="1:47" x14ac:dyDescent="0.2">
      <c r="A125" s="550"/>
      <c r="B125" s="551"/>
      <c r="C125" s="608"/>
      <c r="D125" s="553"/>
      <c r="E125" s="553"/>
      <c r="F125" s="554"/>
      <c r="G125" s="540">
        <f t="shared" ref="G125:G188" si="55">IFERROR(F125*C125,"")</f>
        <v>0</v>
      </c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66">
        <f t="shared" ref="S125:S188" si="56">IFERROR(IF(A125&lt;&gt;"GfB",(SUM(G125:J125,L125,P125)*12+(N125+O125))*(100+$J$12+$J$13)%+((K125+M125+Q125+R125)*12),(SUM(G125:J125,L125,P125)*12+(N125+O125))*(100+$J$15+$J$13)%+((K125+M125+Q125+R125)*12)),0)</f>
        <v>0</v>
      </c>
      <c r="T125" s="567">
        <f>IF(ISERROR(S125/C125),0,(S125/C125))</f>
        <v>0</v>
      </c>
      <c r="U125" s="545"/>
      <c r="V125" s="618">
        <f t="shared" ref="V125:V188" si="57">(IF(AND($B125="PFK/BFK",$C125&gt;0,$F125&gt;0),($G125+$H125),0))</f>
        <v>0</v>
      </c>
      <c r="W125" s="546">
        <f t="shared" ref="W125:W188" si="58">(IF(AND($B125="PFK/BFK",$C125&gt;0,$F125&gt;0),$I125,0))</f>
        <v>0</v>
      </c>
      <c r="X125" s="546">
        <f t="shared" ref="X125:X188" si="59">(IF(AND($B125="PFK/BFK",$C125&gt;0,$F125&gt;0),($J125+$K125),0))</f>
        <v>0</v>
      </c>
      <c r="Y125" s="546">
        <f t="shared" ref="Y125:Y188" si="60">(IF(AND($B125="PFK/BFK",$C125&gt;0,$F125&gt;0),(($N125+$O125)/12),0))</f>
        <v>0</v>
      </c>
      <c r="Z125" s="619">
        <f t="shared" ref="Z125:Z188" si="61">(IF(AND($B125="PK/BK",$C125&gt;0,$F125&gt;0),($G125+$H125),0))</f>
        <v>0</v>
      </c>
      <c r="AA125" s="547">
        <f t="shared" ref="AA125:AA188" si="62">(IF(AND($B125="PK/BK",$C125&gt;0,$F125&gt;0),$I125,0))</f>
        <v>0</v>
      </c>
      <c r="AB125" s="547">
        <f t="shared" ref="AB125:AB188" si="63">(IF(AND($B125="PK/BK",$C125&gt;0,$F125&gt;0),($J125+$K125),0))</f>
        <v>0</v>
      </c>
      <c r="AC125" s="547">
        <f t="shared" ref="AC125:AC188" si="64">(IF(AND($B125="PK/BK",$C125&gt;0,$F125&gt;0),(($N125+$O125)/12),0))</f>
        <v>0</v>
      </c>
      <c r="AD125" s="620">
        <f t="shared" ref="AD125:AD188" si="65">(IF(AND($B125="PK/BK o.",$C125&gt;0,$F125&gt;0),($G125+$H125),0))</f>
        <v>0</v>
      </c>
      <c r="AE125" s="548">
        <f t="shared" ref="AE125:AE188" si="66">(IF(AND($B125="PK/BK o.",$C125&gt;0,$F125&gt;0),$I125,0))</f>
        <v>0</v>
      </c>
      <c r="AF125" s="548">
        <f t="shared" ref="AF125:AF188" si="67">(IF(AND($B125="PK/BK o.",$C125&gt;0,$F125&gt;0),($J125+$K125),0))</f>
        <v>0</v>
      </c>
      <c r="AG125" s="548">
        <f t="shared" ref="AG125:AG188" si="68">(IF(AND($B125="PK/BK o.",$C125&gt;0,$F125&gt;0),(($N125+$O125)/12),0))</f>
        <v>0</v>
      </c>
      <c r="AH125" s="549">
        <f t="shared" ref="AH125:AH188" si="69">IF(AND($B125="PFK/BFK",$C125&gt;0,$F125&gt;0),$C125,0)</f>
        <v>0</v>
      </c>
      <c r="AI125" s="549">
        <f t="shared" ref="AI125:AI188" si="70">IF(AND($B125="PK/BK",$C125&gt;0,$F125&gt;0),$C125,0)</f>
        <v>0</v>
      </c>
      <c r="AJ125" s="549">
        <f t="shared" ref="AJ125:AJ188" si="71">IF(AND($B125="PK/BK o.",$C125&gt;0,$F125&gt;0),$C125,0)</f>
        <v>0</v>
      </c>
      <c r="AK125" s="483">
        <f t="shared" ref="AK125:AK188" si="72">IF(AND($B125="PFK/BFK",$C125&gt;0,$F125&gt;0),$S125,0)</f>
        <v>0</v>
      </c>
      <c r="AL125" s="483">
        <f t="shared" ref="AL125:AL188" si="73">IF(AND($B125="PK/BK",$C125&gt;0,$F125&gt;0),$S125,0)</f>
        <v>0</v>
      </c>
      <c r="AM125" s="483">
        <f t="shared" ref="AM125:AM188" si="74">IF(AND($B125="PK/BK o.",$C125&gt;0,$F125&gt;0),$S125,0)</f>
        <v>0</v>
      </c>
      <c r="AN125" s="1021">
        <f t="shared" ref="AN125:AN188" si="75">IF(AND($B125="PFK/BFK",$C125&gt;0,$F125&gt;0),$R125,0)</f>
        <v>0</v>
      </c>
      <c r="AO125" s="1019">
        <f t="shared" ref="AO125:AO188" si="76">IF(AND($B125="PK/BK",$C125&gt;0,$F125&gt;0),$R125,0)</f>
        <v>0</v>
      </c>
      <c r="AP125" s="1020">
        <f t="shared" ref="AP125:AP188" si="77">IF(AND($B125="PK/BK o.",$C125&gt;0,$F125&gt;0),$R125,0)</f>
        <v>0</v>
      </c>
      <c r="AQ125" s="1108"/>
      <c r="AR125" s="1109">
        <f t="shared" ref="AR125" si="78">AI125</f>
        <v>0</v>
      </c>
      <c r="AS125" s="1110">
        <f t="shared" ref="AS125" si="79">AJ125</f>
        <v>0</v>
      </c>
    </row>
    <row r="126" spans="1:47" x14ac:dyDescent="0.2">
      <c r="A126" s="550"/>
      <c r="B126" s="551"/>
      <c r="C126" s="608"/>
      <c r="D126" s="553"/>
      <c r="E126" s="553"/>
      <c r="F126" s="554"/>
      <c r="G126" s="540">
        <f t="shared" si="55"/>
        <v>0</v>
      </c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66">
        <f t="shared" si="56"/>
        <v>0</v>
      </c>
      <c r="T126" s="567">
        <f t="shared" ref="T126:T223" si="80">IF(ISERROR(S126/C126),0,(S126/C126))</f>
        <v>0</v>
      </c>
      <c r="U126" s="545"/>
      <c r="V126" s="618">
        <f t="shared" si="57"/>
        <v>0</v>
      </c>
      <c r="W126" s="546">
        <f t="shared" si="58"/>
        <v>0</v>
      </c>
      <c r="X126" s="546">
        <f t="shared" si="59"/>
        <v>0</v>
      </c>
      <c r="Y126" s="546">
        <f t="shared" si="60"/>
        <v>0</v>
      </c>
      <c r="Z126" s="619">
        <f t="shared" si="61"/>
        <v>0</v>
      </c>
      <c r="AA126" s="547">
        <f t="shared" si="62"/>
        <v>0</v>
      </c>
      <c r="AB126" s="547">
        <f t="shared" si="63"/>
        <v>0</v>
      </c>
      <c r="AC126" s="547">
        <f t="shared" si="64"/>
        <v>0</v>
      </c>
      <c r="AD126" s="620">
        <f t="shared" si="65"/>
        <v>0</v>
      </c>
      <c r="AE126" s="548">
        <f t="shared" si="66"/>
        <v>0</v>
      </c>
      <c r="AF126" s="548">
        <f t="shared" si="67"/>
        <v>0</v>
      </c>
      <c r="AG126" s="548">
        <f t="shared" si="68"/>
        <v>0</v>
      </c>
      <c r="AH126" s="549">
        <f t="shared" si="69"/>
        <v>0</v>
      </c>
      <c r="AI126" s="549">
        <f t="shared" si="70"/>
        <v>0</v>
      </c>
      <c r="AJ126" s="549">
        <f t="shared" si="71"/>
        <v>0</v>
      </c>
      <c r="AK126" s="483">
        <f t="shared" si="72"/>
        <v>0</v>
      </c>
      <c r="AL126" s="483">
        <f t="shared" si="73"/>
        <v>0</v>
      </c>
      <c r="AM126" s="483">
        <f t="shared" si="74"/>
        <v>0</v>
      </c>
      <c r="AN126" s="1021">
        <f t="shared" si="75"/>
        <v>0</v>
      </c>
      <c r="AO126" s="1019">
        <f t="shared" si="76"/>
        <v>0</v>
      </c>
      <c r="AP126" s="1020">
        <f t="shared" si="77"/>
        <v>0</v>
      </c>
      <c r="AQ126" s="1108"/>
      <c r="AR126" s="1109">
        <f t="shared" ref="AR126:AR189" si="81">AI126</f>
        <v>0</v>
      </c>
      <c r="AS126" s="1110">
        <f t="shared" ref="AS126:AS189" si="82">AJ126</f>
        <v>0</v>
      </c>
      <c r="AU126" s="698"/>
    </row>
    <row r="127" spans="1:47" x14ac:dyDescent="0.2">
      <c r="A127" s="550"/>
      <c r="B127" s="551"/>
      <c r="C127" s="565"/>
      <c r="D127" s="553"/>
      <c r="E127" s="553"/>
      <c r="F127" s="554"/>
      <c r="G127" s="540">
        <f t="shared" si="55"/>
        <v>0</v>
      </c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66">
        <f t="shared" si="56"/>
        <v>0</v>
      </c>
      <c r="T127" s="567">
        <f t="shared" si="80"/>
        <v>0</v>
      </c>
      <c r="U127" s="545"/>
      <c r="V127" s="618">
        <f t="shared" si="57"/>
        <v>0</v>
      </c>
      <c r="W127" s="546">
        <f t="shared" si="58"/>
        <v>0</v>
      </c>
      <c r="X127" s="546">
        <f t="shared" si="59"/>
        <v>0</v>
      </c>
      <c r="Y127" s="546">
        <f t="shared" si="60"/>
        <v>0</v>
      </c>
      <c r="Z127" s="619">
        <f t="shared" si="61"/>
        <v>0</v>
      </c>
      <c r="AA127" s="547">
        <f t="shared" si="62"/>
        <v>0</v>
      </c>
      <c r="AB127" s="547">
        <f t="shared" si="63"/>
        <v>0</v>
      </c>
      <c r="AC127" s="547">
        <f t="shared" si="64"/>
        <v>0</v>
      </c>
      <c r="AD127" s="620">
        <f t="shared" si="65"/>
        <v>0</v>
      </c>
      <c r="AE127" s="548">
        <f t="shared" si="66"/>
        <v>0</v>
      </c>
      <c r="AF127" s="548">
        <f t="shared" si="67"/>
        <v>0</v>
      </c>
      <c r="AG127" s="548">
        <f t="shared" si="68"/>
        <v>0</v>
      </c>
      <c r="AH127" s="549">
        <f t="shared" si="69"/>
        <v>0</v>
      </c>
      <c r="AI127" s="549">
        <f t="shared" si="70"/>
        <v>0</v>
      </c>
      <c r="AJ127" s="549">
        <f t="shared" si="71"/>
        <v>0</v>
      </c>
      <c r="AK127" s="483">
        <f t="shared" si="72"/>
        <v>0</v>
      </c>
      <c r="AL127" s="483">
        <f t="shared" si="73"/>
        <v>0</v>
      </c>
      <c r="AM127" s="483">
        <f t="shared" si="74"/>
        <v>0</v>
      </c>
      <c r="AN127" s="1021">
        <f t="shared" si="75"/>
        <v>0</v>
      </c>
      <c r="AO127" s="1019">
        <f t="shared" si="76"/>
        <v>0</v>
      </c>
      <c r="AP127" s="1020">
        <f t="shared" si="77"/>
        <v>0</v>
      </c>
      <c r="AQ127" s="1108"/>
      <c r="AR127" s="1109">
        <f t="shared" si="81"/>
        <v>0</v>
      </c>
      <c r="AS127" s="1110">
        <f t="shared" si="82"/>
        <v>0</v>
      </c>
    </row>
    <row r="128" spans="1:47" x14ac:dyDescent="0.2">
      <c r="A128" s="550"/>
      <c r="B128" s="551"/>
      <c r="C128" s="565"/>
      <c r="D128" s="553"/>
      <c r="E128" s="553"/>
      <c r="F128" s="554"/>
      <c r="G128" s="540">
        <f t="shared" si="55"/>
        <v>0</v>
      </c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66">
        <f t="shared" si="56"/>
        <v>0</v>
      </c>
      <c r="T128" s="567">
        <f t="shared" si="80"/>
        <v>0</v>
      </c>
      <c r="U128" s="545"/>
      <c r="V128" s="618">
        <f t="shared" si="57"/>
        <v>0</v>
      </c>
      <c r="W128" s="546">
        <f t="shared" si="58"/>
        <v>0</v>
      </c>
      <c r="X128" s="546">
        <f t="shared" si="59"/>
        <v>0</v>
      </c>
      <c r="Y128" s="546">
        <f t="shared" si="60"/>
        <v>0</v>
      </c>
      <c r="Z128" s="619">
        <f t="shared" si="61"/>
        <v>0</v>
      </c>
      <c r="AA128" s="547">
        <f t="shared" si="62"/>
        <v>0</v>
      </c>
      <c r="AB128" s="547">
        <f t="shared" si="63"/>
        <v>0</v>
      </c>
      <c r="AC128" s="547">
        <f t="shared" si="64"/>
        <v>0</v>
      </c>
      <c r="AD128" s="620">
        <f t="shared" si="65"/>
        <v>0</v>
      </c>
      <c r="AE128" s="548">
        <f t="shared" si="66"/>
        <v>0</v>
      </c>
      <c r="AF128" s="548">
        <f t="shared" si="67"/>
        <v>0</v>
      </c>
      <c r="AG128" s="548">
        <f t="shared" si="68"/>
        <v>0</v>
      </c>
      <c r="AH128" s="549">
        <f t="shared" si="69"/>
        <v>0</v>
      </c>
      <c r="AI128" s="549">
        <f t="shared" si="70"/>
        <v>0</v>
      </c>
      <c r="AJ128" s="549">
        <f t="shared" si="71"/>
        <v>0</v>
      </c>
      <c r="AK128" s="483">
        <f t="shared" si="72"/>
        <v>0</v>
      </c>
      <c r="AL128" s="483">
        <f t="shared" si="73"/>
        <v>0</v>
      </c>
      <c r="AM128" s="483">
        <f t="shared" si="74"/>
        <v>0</v>
      </c>
      <c r="AN128" s="1021">
        <f t="shared" si="75"/>
        <v>0</v>
      </c>
      <c r="AO128" s="1019">
        <f t="shared" si="76"/>
        <v>0</v>
      </c>
      <c r="AP128" s="1020">
        <f t="shared" si="77"/>
        <v>0</v>
      </c>
      <c r="AQ128" s="1108"/>
      <c r="AR128" s="1109">
        <f t="shared" si="81"/>
        <v>0</v>
      </c>
      <c r="AS128" s="1110">
        <f t="shared" si="82"/>
        <v>0</v>
      </c>
    </row>
    <row r="129" spans="1:52" x14ac:dyDescent="0.2">
      <c r="A129" s="550"/>
      <c r="B129" s="551"/>
      <c r="C129" s="565"/>
      <c r="D129" s="553"/>
      <c r="E129" s="553"/>
      <c r="F129" s="554"/>
      <c r="G129" s="540">
        <f t="shared" si="55"/>
        <v>0</v>
      </c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66">
        <f t="shared" si="56"/>
        <v>0</v>
      </c>
      <c r="T129" s="567">
        <f t="shared" si="80"/>
        <v>0</v>
      </c>
      <c r="U129" s="545"/>
      <c r="V129" s="618">
        <f t="shared" si="57"/>
        <v>0</v>
      </c>
      <c r="W129" s="546">
        <f t="shared" si="58"/>
        <v>0</v>
      </c>
      <c r="X129" s="546">
        <f t="shared" si="59"/>
        <v>0</v>
      </c>
      <c r="Y129" s="546">
        <f t="shared" si="60"/>
        <v>0</v>
      </c>
      <c r="Z129" s="619">
        <f t="shared" si="61"/>
        <v>0</v>
      </c>
      <c r="AA129" s="547">
        <f t="shared" si="62"/>
        <v>0</v>
      </c>
      <c r="AB129" s="547">
        <f t="shared" si="63"/>
        <v>0</v>
      </c>
      <c r="AC129" s="547">
        <f t="shared" si="64"/>
        <v>0</v>
      </c>
      <c r="AD129" s="620">
        <f t="shared" si="65"/>
        <v>0</v>
      </c>
      <c r="AE129" s="548">
        <f t="shared" si="66"/>
        <v>0</v>
      </c>
      <c r="AF129" s="548">
        <f t="shared" si="67"/>
        <v>0</v>
      </c>
      <c r="AG129" s="548">
        <f t="shared" si="68"/>
        <v>0</v>
      </c>
      <c r="AH129" s="549">
        <f t="shared" si="69"/>
        <v>0</v>
      </c>
      <c r="AI129" s="549">
        <f t="shared" si="70"/>
        <v>0</v>
      </c>
      <c r="AJ129" s="549">
        <f t="shared" si="71"/>
        <v>0</v>
      </c>
      <c r="AK129" s="483">
        <f t="shared" si="72"/>
        <v>0</v>
      </c>
      <c r="AL129" s="483">
        <f t="shared" si="73"/>
        <v>0</v>
      </c>
      <c r="AM129" s="483">
        <f t="shared" si="74"/>
        <v>0</v>
      </c>
      <c r="AN129" s="1021">
        <f t="shared" si="75"/>
        <v>0</v>
      </c>
      <c r="AO129" s="1019">
        <f t="shared" si="76"/>
        <v>0</v>
      </c>
      <c r="AP129" s="1020">
        <f t="shared" si="77"/>
        <v>0</v>
      </c>
      <c r="AQ129" s="1108"/>
      <c r="AR129" s="1109">
        <f t="shared" si="81"/>
        <v>0</v>
      </c>
      <c r="AS129" s="1110">
        <f t="shared" si="82"/>
        <v>0</v>
      </c>
    </row>
    <row r="130" spans="1:52" x14ac:dyDescent="0.2">
      <c r="A130" s="550"/>
      <c r="B130" s="551"/>
      <c r="C130" s="565"/>
      <c r="D130" s="553"/>
      <c r="E130" s="553"/>
      <c r="F130" s="554"/>
      <c r="G130" s="540">
        <f t="shared" si="55"/>
        <v>0</v>
      </c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66">
        <f t="shared" si="56"/>
        <v>0</v>
      </c>
      <c r="T130" s="567">
        <f t="shared" si="80"/>
        <v>0</v>
      </c>
      <c r="U130" s="545"/>
      <c r="V130" s="618">
        <f t="shared" si="57"/>
        <v>0</v>
      </c>
      <c r="W130" s="546">
        <f t="shared" si="58"/>
        <v>0</v>
      </c>
      <c r="X130" s="546">
        <f t="shared" si="59"/>
        <v>0</v>
      </c>
      <c r="Y130" s="546">
        <f t="shared" si="60"/>
        <v>0</v>
      </c>
      <c r="Z130" s="619">
        <f t="shared" si="61"/>
        <v>0</v>
      </c>
      <c r="AA130" s="547">
        <f t="shared" si="62"/>
        <v>0</v>
      </c>
      <c r="AB130" s="547">
        <f t="shared" si="63"/>
        <v>0</v>
      </c>
      <c r="AC130" s="547">
        <f t="shared" si="64"/>
        <v>0</v>
      </c>
      <c r="AD130" s="620">
        <f t="shared" si="65"/>
        <v>0</v>
      </c>
      <c r="AE130" s="548">
        <f t="shared" si="66"/>
        <v>0</v>
      </c>
      <c r="AF130" s="548">
        <f t="shared" si="67"/>
        <v>0</v>
      </c>
      <c r="AG130" s="548">
        <f t="shared" si="68"/>
        <v>0</v>
      </c>
      <c r="AH130" s="549">
        <f t="shared" si="69"/>
        <v>0</v>
      </c>
      <c r="AI130" s="549">
        <f t="shared" si="70"/>
        <v>0</v>
      </c>
      <c r="AJ130" s="549">
        <f t="shared" si="71"/>
        <v>0</v>
      </c>
      <c r="AK130" s="483">
        <f t="shared" si="72"/>
        <v>0</v>
      </c>
      <c r="AL130" s="483">
        <f t="shared" si="73"/>
        <v>0</v>
      </c>
      <c r="AM130" s="483">
        <f t="shared" si="74"/>
        <v>0</v>
      </c>
      <c r="AN130" s="1021">
        <f t="shared" si="75"/>
        <v>0</v>
      </c>
      <c r="AO130" s="1019">
        <f t="shared" si="76"/>
        <v>0</v>
      </c>
      <c r="AP130" s="1020">
        <f t="shared" si="77"/>
        <v>0</v>
      </c>
      <c r="AQ130" s="1108"/>
      <c r="AR130" s="1109">
        <f t="shared" si="81"/>
        <v>0</v>
      </c>
      <c r="AS130" s="1110">
        <f t="shared" si="82"/>
        <v>0</v>
      </c>
    </row>
    <row r="131" spans="1:52" x14ac:dyDescent="0.2">
      <c r="A131" s="550"/>
      <c r="B131" s="551"/>
      <c r="C131" s="565"/>
      <c r="D131" s="553"/>
      <c r="E131" s="553"/>
      <c r="F131" s="554"/>
      <c r="G131" s="540">
        <f t="shared" si="55"/>
        <v>0</v>
      </c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66">
        <f t="shared" si="56"/>
        <v>0</v>
      </c>
      <c r="T131" s="567">
        <f t="shared" si="80"/>
        <v>0</v>
      </c>
      <c r="U131" s="545"/>
      <c r="V131" s="618">
        <f t="shared" si="57"/>
        <v>0</v>
      </c>
      <c r="W131" s="546">
        <f t="shared" si="58"/>
        <v>0</v>
      </c>
      <c r="X131" s="546">
        <f t="shared" si="59"/>
        <v>0</v>
      </c>
      <c r="Y131" s="546">
        <f t="shared" si="60"/>
        <v>0</v>
      </c>
      <c r="Z131" s="619">
        <f t="shared" si="61"/>
        <v>0</v>
      </c>
      <c r="AA131" s="547">
        <f t="shared" si="62"/>
        <v>0</v>
      </c>
      <c r="AB131" s="547">
        <f t="shared" si="63"/>
        <v>0</v>
      </c>
      <c r="AC131" s="547">
        <f t="shared" si="64"/>
        <v>0</v>
      </c>
      <c r="AD131" s="620">
        <f t="shared" si="65"/>
        <v>0</v>
      </c>
      <c r="AE131" s="548">
        <f t="shared" si="66"/>
        <v>0</v>
      </c>
      <c r="AF131" s="548">
        <f t="shared" si="67"/>
        <v>0</v>
      </c>
      <c r="AG131" s="548">
        <f t="shared" si="68"/>
        <v>0</v>
      </c>
      <c r="AH131" s="549">
        <f t="shared" si="69"/>
        <v>0</v>
      </c>
      <c r="AI131" s="549">
        <f t="shared" si="70"/>
        <v>0</v>
      </c>
      <c r="AJ131" s="549">
        <f t="shared" si="71"/>
        <v>0</v>
      </c>
      <c r="AK131" s="483">
        <f t="shared" si="72"/>
        <v>0</v>
      </c>
      <c r="AL131" s="483">
        <f t="shared" si="73"/>
        <v>0</v>
      </c>
      <c r="AM131" s="483">
        <f t="shared" si="74"/>
        <v>0</v>
      </c>
      <c r="AN131" s="1021">
        <f t="shared" si="75"/>
        <v>0</v>
      </c>
      <c r="AO131" s="1019">
        <f t="shared" si="76"/>
        <v>0</v>
      </c>
      <c r="AP131" s="1020">
        <f t="shared" si="77"/>
        <v>0</v>
      </c>
      <c r="AQ131" s="1108"/>
      <c r="AR131" s="1109">
        <f t="shared" si="81"/>
        <v>0</v>
      </c>
      <c r="AS131" s="1110">
        <f t="shared" si="82"/>
        <v>0</v>
      </c>
    </row>
    <row r="132" spans="1:52" x14ac:dyDescent="0.2">
      <c r="A132" s="550"/>
      <c r="B132" s="551"/>
      <c r="C132" s="565"/>
      <c r="D132" s="553"/>
      <c r="E132" s="553"/>
      <c r="F132" s="554"/>
      <c r="G132" s="540">
        <f t="shared" si="55"/>
        <v>0</v>
      </c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66">
        <f t="shared" si="56"/>
        <v>0</v>
      </c>
      <c r="T132" s="567">
        <f t="shared" si="80"/>
        <v>0</v>
      </c>
      <c r="U132" s="545"/>
      <c r="V132" s="618">
        <f t="shared" si="57"/>
        <v>0</v>
      </c>
      <c r="W132" s="546">
        <f t="shared" si="58"/>
        <v>0</v>
      </c>
      <c r="X132" s="546">
        <f t="shared" si="59"/>
        <v>0</v>
      </c>
      <c r="Y132" s="546">
        <f t="shared" si="60"/>
        <v>0</v>
      </c>
      <c r="Z132" s="619">
        <f t="shared" si="61"/>
        <v>0</v>
      </c>
      <c r="AA132" s="547">
        <f t="shared" si="62"/>
        <v>0</v>
      </c>
      <c r="AB132" s="547">
        <f t="shared" si="63"/>
        <v>0</v>
      </c>
      <c r="AC132" s="547">
        <f t="shared" si="64"/>
        <v>0</v>
      </c>
      <c r="AD132" s="620">
        <f t="shared" si="65"/>
        <v>0</v>
      </c>
      <c r="AE132" s="548">
        <f t="shared" si="66"/>
        <v>0</v>
      </c>
      <c r="AF132" s="548">
        <f t="shared" si="67"/>
        <v>0</v>
      </c>
      <c r="AG132" s="548">
        <f t="shared" si="68"/>
        <v>0</v>
      </c>
      <c r="AH132" s="549">
        <f t="shared" si="69"/>
        <v>0</v>
      </c>
      <c r="AI132" s="549">
        <f t="shared" si="70"/>
        <v>0</v>
      </c>
      <c r="AJ132" s="549">
        <f t="shared" si="71"/>
        <v>0</v>
      </c>
      <c r="AK132" s="483">
        <f t="shared" si="72"/>
        <v>0</v>
      </c>
      <c r="AL132" s="483">
        <f t="shared" si="73"/>
        <v>0</v>
      </c>
      <c r="AM132" s="483">
        <f t="shared" si="74"/>
        <v>0</v>
      </c>
      <c r="AN132" s="1021">
        <f t="shared" si="75"/>
        <v>0</v>
      </c>
      <c r="AO132" s="1019">
        <f t="shared" si="76"/>
        <v>0</v>
      </c>
      <c r="AP132" s="1020">
        <f t="shared" si="77"/>
        <v>0</v>
      </c>
      <c r="AQ132" s="1108"/>
      <c r="AR132" s="1109">
        <f t="shared" si="81"/>
        <v>0</v>
      </c>
      <c r="AS132" s="1110">
        <f t="shared" si="82"/>
        <v>0</v>
      </c>
    </row>
    <row r="133" spans="1:52" x14ac:dyDescent="0.2">
      <c r="A133" s="550"/>
      <c r="B133" s="551"/>
      <c r="C133" s="565"/>
      <c r="D133" s="553"/>
      <c r="E133" s="553"/>
      <c r="F133" s="554"/>
      <c r="G133" s="540">
        <f t="shared" si="55"/>
        <v>0</v>
      </c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66">
        <f t="shared" si="56"/>
        <v>0</v>
      </c>
      <c r="T133" s="567">
        <f t="shared" si="80"/>
        <v>0</v>
      </c>
      <c r="U133" s="545"/>
      <c r="V133" s="618">
        <f t="shared" si="57"/>
        <v>0</v>
      </c>
      <c r="W133" s="546">
        <f t="shared" si="58"/>
        <v>0</v>
      </c>
      <c r="X133" s="546">
        <f t="shared" si="59"/>
        <v>0</v>
      </c>
      <c r="Y133" s="546">
        <f t="shared" si="60"/>
        <v>0</v>
      </c>
      <c r="Z133" s="619">
        <f t="shared" si="61"/>
        <v>0</v>
      </c>
      <c r="AA133" s="547">
        <f t="shared" si="62"/>
        <v>0</v>
      </c>
      <c r="AB133" s="547">
        <f t="shared" si="63"/>
        <v>0</v>
      </c>
      <c r="AC133" s="547">
        <f t="shared" si="64"/>
        <v>0</v>
      </c>
      <c r="AD133" s="620">
        <f t="shared" si="65"/>
        <v>0</v>
      </c>
      <c r="AE133" s="548">
        <f t="shared" si="66"/>
        <v>0</v>
      </c>
      <c r="AF133" s="548">
        <f t="shared" si="67"/>
        <v>0</v>
      </c>
      <c r="AG133" s="548">
        <f t="shared" si="68"/>
        <v>0</v>
      </c>
      <c r="AH133" s="549">
        <f t="shared" si="69"/>
        <v>0</v>
      </c>
      <c r="AI133" s="549">
        <f t="shared" si="70"/>
        <v>0</v>
      </c>
      <c r="AJ133" s="549">
        <f t="shared" si="71"/>
        <v>0</v>
      </c>
      <c r="AK133" s="483">
        <f t="shared" si="72"/>
        <v>0</v>
      </c>
      <c r="AL133" s="483">
        <f t="shared" si="73"/>
        <v>0</v>
      </c>
      <c r="AM133" s="483">
        <f t="shared" si="74"/>
        <v>0</v>
      </c>
      <c r="AN133" s="1021">
        <f t="shared" si="75"/>
        <v>0</v>
      </c>
      <c r="AO133" s="1019">
        <f t="shared" si="76"/>
        <v>0</v>
      </c>
      <c r="AP133" s="1020">
        <f t="shared" si="77"/>
        <v>0</v>
      </c>
      <c r="AQ133" s="1108"/>
      <c r="AR133" s="1109">
        <f t="shared" si="81"/>
        <v>0</v>
      </c>
      <c r="AS133" s="1110">
        <f t="shared" si="82"/>
        <v>0</v>
      </c>
    </row>
    <row r="134" spans="1:52" x14ac:dyDescent="0.2">
      <c r="A134" s="550"/>
      <c r="B134" s="551"/>
      <c r="C134" s="565"/>
      <c r="D134" s="553"/>
      <c r="E134" s="553"/>
      <c r="F134" s="554"/>
      <c r="G134" s="540">
        <f t="shared" si="55"/>
        <v>0</v>
      </c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66">
        <f t="shared" si="56"/>
        <v>0</v>
      </c>
      <c r="T134" s="567">
        <f t="shared" si="80"/>
        <v>0</v>
      </c>
      <c r="U134" s="545"/>
      <c r="V134" s="618">
        <f t="shared" si="57"/>
        <v>0</v>
      </c>
      <c r="W134" s="546">
        <f t="shared" si="58"/>
        <v>0</v>
      </c>
      <c r="X134" s="546">
        <f t="shared" si="59"/>
        <v>0</v>
      </c>
      <c r="Y134" s="546">
        <f t="shared" si="60"/>
        <v>0</v>
      </c>
      <c r="Z134" s="619">
        <f t="shared" si="61"/>
        <v>0</v>
      </c>
      <c r="AA134" s="547">
        <f t="shared" si="62"/>
        <v>0</v>
      </c>
      <c r="AB134" s="547">
        <f t="shared" si="63"/>
        <v>0</v>
      </c>
      <c r="AC134" s="547">
        <f t="shared" si="64"/>
        <v>0</v>
      </c>
      <c r="AD134" s="620">
        <f t="shared" si="65"/>
        <v>0</v>
      </c>
      <c r="AE134" s="548">
        <f t="shared" si="66"/>
        <v>0</v>
      </c>
      <c r="AF134" s="548">
        <f t="shared" si="67"/>
        <v>0</v>
      </c>
      <c r="AG134" s="548">
        <f t="shared" si="68"/>
        <v>0</v>
      </c>
      <c r="AH134" s="549">
        <f t="shared" si="69"/>
        <v>0</v>
      </c>
      <c r="AI134" s="549">
        <f t="shared" si="70"/>
        <v>0</v>
      </c>
      <c r="AJ134" s="549">
        <f t="shared" si="71"/>
        <v>0</v>
      </c>
      <c r="AK134" s="483">
        <f t="shared" si="72"/>
        <v>0</v>
      </c>
      <c r="AL134" s="483">
        <f t="shared" si="73"/>
        <v>0</v>
      </c>
      <c r="AM134" s="483">
        <f t="shared" si="74"/>
        <v>0</v>
      </c>
      <c r="AN134" s="1021">
        <f t="shared" si="75"/>
        <v>0</v>
      </c>
      <c r="AO134" s="1019">
        <f t="shared" si="76"/>
        <v>0</v>
      </c>
      <c r="AP134" s="1020">
        <f t="shared" si="77"/>
        <v>0</v>
      </c>
      <c r="AQ134" s="1108"/>
      <c r="AR134" s="1109">
        <f t="shared" si="81"/>
        <v>0</v>
      </c>
      <c r="AS134" s="1110">
        <f t="shared" si="82"/>
        <v>0</v>
      </c>
    </row>
    <row r="135" spans="1:52" x14ac:dyDescent="0.2">
      <c r="A135" s="550"/>
      <c r="B135" s="551"/>
      <c r="C135" s="565"/>
      <c r="D135" s="553"/>
      <c r="E135" s="553"/>
      <c r="F135" s="554"/>
      <c r="G135" s="540">
        <f t="shared" si="55"/>
        <v>0</v>
      </c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66">
        <f t="shared" si="56"/>
        <v>0</v>
      </c>
      <c r="T135" s="567">
        <f t="shared" si="80"/>
        <v>0</v>
      </c>
      <c r="U135" s="545"/>
      <c r="V135" s="618">
        <f t="shared" si="57"/>
        <v>0</v>
      </c>
      <c r="W135" s="546">
        <f t="shared" si="58"/>
        <v>0</v>
      </c>
      <c r="X135" s="546">
        <f t="shared" si="59"/>
        <v>0</v>
      </c>
      <c r="Y135" s="546">
        <f t="shared" si="60"/>
        <v>0</v>
      </c>
      <c r="Z135" s="619">
        <f t="shared" si="61"/>
        <v>0</v>
      </c>
      <c r="AA135" s="547">
        <f t="shared" si="62"/>
        <v>0</v>
      </c>
      <c r="AB135" s="547">
        <f t="shared" si="63"/>
        <v>0</v>
      </c>
      <c r="AC135" s="547">
        <f t="shared" si="64"/>
        <v>0</v>
      </c>
      <c r="AD135" s="620">
        <f t="shared" si="65"/>
        <v>0</v>
      </c>
      <c r="AE135" s="548">
        <f t="shared" si="66"/>
        <v>0</v>
      </c>
      <c r="AF135" s="548">
        <f t="shared" si="67"/>
        <v>0</v>
      </c>
      <c r="AG135" s="548">
        <f t="shared" si="68"/>
        <v>0</v>
      </c>
      <c r="AH135" s="549">
        <f t="shared" si="69"/>
        <v>0</v>
      </c>
      <c r="AI135" s="549">
        <f t="shared" si="70"/>
        <v>0</v>
      </c>
      <c r="AJ135" s="549">
        <f t="shared" si="71"/>
        <v>0</v>
      </c>
      <c r="AK135" s="483">
        <f t="shared" si="72"/>
        <v>0</v>
      </c>
      <c r="AL135" s="483">
        <f t="shared" si="73"/>
        <v>0</v>
      </c>
      <c r="AM135" s="483">
        <f t="shared" si="74"/>
        <v>0</v>
      </c>
      <c r="AN135" s="1021">
        <f t="shared" si="75"/>
        <v>0</v>
      </c>
      <c r="AO135" s="1019">
        <f t="shared" si="76"/>
        <v>0</v>
      </c>
      <c r="AP135" s="1020">
        <f t="shared" si="77"/>
        <v>0</v>
      </c>
      <c r="AQ135" s="1108"/>
      <c r="AR135" s="1109">
        <f t="shared" si="81"/>
        <v>0</v>
      </c>
      <c r="AS135" s="1110">
        <f t="shared" si="82"/>
        <v>0</v>
      </c>
    </row>
    <row r="136" spans="1:52" x14ac:dyDescent="0.2">
      <c r="A136" s="550"/>
      <c r="B136" s="551"/>
      <c r="C136" s="565"/>
      <c r="D136" s="553"/>
      <c r="E136" s="553"/>
      <c r="F136" s="554"/>
      <c r="G136" s="540">
        <f t="shared" si="55"/>
        <v>0</v>
      </c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66">
        <f t="shared" si="56"/>
        <v>0</v>
      </c>
      <c r="T136" s="567">
        <f t="shared" si="80"/>
        <v>0</v>
      </c>
      <c r="U136" s="545"/>
      <c r="V136" s="618">
        <f t="shared" si="57"/>
        <v>0</v>
      </c>
      <c r="W136" s="546">
        <f t="shared" si="58"/>
        <v>0</v>
      </c>
      <c r="X136" s="546">
        <f t="shared" si="59"/>
        <v>0</v>
      </c>
      <c r="Y136" s="546">
        <f t="shared" si="60"/>
        <v>0</v>
      </c>
      <c r="Z136" s="619">
        <f t="shared" si="61"/>
        <v>0</v>
      </c>
      <c r="AA136" s="547">
        <f t="shared" si="62"/>
        <v>0</v>
      </c>
      <c r="AB136" s="547">
        <f t="shared" si="63"/>
        <v>0</v>
      </c>
      <c r="AC136" s="547">
        <f t="shared" si="64"/>
        <v>0</v>
      </c>
      <c r="AD136" s="620">
        <f t="shared" si="65"/>
        <v>0</v>
      </c>
      <c r="AE136" s="548">
        <f t="shared" si="66"/>
        <v>0</v>
      </c>
      <c r="AF136" s="548">
        <f t="shared" si="67"/>
        <v>0</v>
      </c>
      <c r="AG136" s="548">
        <f t="shared" si="68"/>
        <v>0</v>
      </c>
      <c r="AH136" s="549">
        <f t="shared" si="69"/>
        <v>0</v>
      </c>
      <c r="AI136" s="549">
        <f t="shared" si="70"/>
        <v>0</v>
      </c>
      <c r="AJ136" s="549">
        <f t="shared" si="71"/>
        <v>0</v>
      </c>
      <c r="AK136" s="483">
        <f t="shared" si="72"/>
        <v>0</v>
      </c>
      <c r="AL136" s="483">
        <f t="shared" si="73"/>
        <v>0</v>
      </c>
      <c r="AM136" s="483">
        <f t="shared" si="74"/>
        <v>0</v>
      </c>
      <c r="AN136" s="1021">
        <f t="shared" si="75"/>
        <v>0</v>
      </c>
      <c r="AO136" s="1019">
        <f t="shared" si="76"/>
        <v>0</v>
      </c>
      <c r="AP136" s="1020">
        <f t="shared" si="77"/>
        <v>0</v>
      </c>
      <c r="AQ136" s="1108"/>
      <c r="AR136" s="1109">
        <f t="shared" si="81"/>
        <v>0</v>
      </c>
      <c r="AS136" s="1110">
        <f t="shared" si="82"/>
        <v>0</v>
      </c>
    </row>
    <row r="137" spans="1:52" x14ac:dyDescent="0.2">
      <c r="A137" s="550"/>
      <c r="B137" s="551"/>
      <c r="C137" s="565"/>
      <c r="D137" s="553"/>
      <c r="E137" s="553"/>
      <c r="F137" s="554"/>
      <c r="G137" s="540">
        <f t="shared" si="55"/>
        <v>0</v>
      </c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66">
        <f t="shared" si="56"/>
        <v>0</v>
      </c>
      <c r="T137" s="567">
        <f t="shared" si="80"/>
        <v>0</v>
      </c>
      <c r="U137" s="545"/>
      <c r="V137" s="618">
        <f t="shared" si="57"/>
        <v>0</v>
      </c>
      <c r="W137" s="546">
        <f t="shared" si="58"/>
        <v>0</v>
      </c>
      <c r="X137" s="546">
        <f t="shared" si="59"/>
        <v>0</v>
      </c>
      <c r="Y137" s="546">
        <f t="shared" si="60"/>
        <v>0</v>
      </c>
      <c r="Z137" s="619">
        <f t="shared" si="61"/>
        <v>0</v>
      </c>
      <c r="AA137" s="547">
        <f t="shared" si="62"/>
        <v>0</v>
      </c>
      <c r="AB137" s="547">
        <f t="shared" si="63"/>
        <v>0</v>
      </c>
      <c r="AC137" s="547">
        <f t="shared" si="64"/>
        <v>0</v>
      </c>
      <c r="AD137" s="620">
        <f t="shared" si="65"/>
        <v>0</v>
      </c>
      <c r="AE137" s="548">
        <f t="shared" si="66"/>
        <v>0</v>
      </c>
      <c r="AF137" s="548">
        <f t="shared" si="67"/>
        <v>0</v>
      </c>
      <c r="AG137" s="548">
        <f t="shared" si="68"/>
        <v>0</v>
      </c>
      <c r="AH137" s="549">
        <f t="shared" si="69"/>
        <v>0</v>
      </c>
      <c r="AI137" s="549">
        <f t="shared" si="70"/>
        <v>0</v>
      </c>
      <c r="AJ137" s="549">
        <f t="shared" si="71"/>
        <v>0</v>
      </c>
      <c r="AK137" s="483">
        <f t="shared" si="72"/>
        <v>0</v>
      </c>
      <c r="AL137" s="483">
        <f t="shared" si="73"/>
        <v>0</v>
      </c>
      <c r="AM137" s="483">
        <f t="shared" si="74"/>
        <v>0</v>
      </c>
      <c r="AN137" s="1021">
        <f t="shared" si="75"/>
        <v>0</v>
      </c>
      <c r="AO137" s="1019">
        <f t="shared" si="76"/>
        <v>0</v>
      </c>
      <c r="AP137" s="1020">
        <f t="shared" si="77"/>
        <v>0</v>
      </c>
      <c r="AQ137" s="1108"/>
      <c r="AR137" s="1109">
        <f t="shared" si="81"/>
        <v>0</v>
      </c>
      <c r="AS137" s="1110">
        <f t="shared" si="82"/>
        <v>0</v>
      </c>
    </row>
    <row r="138" spans="1:52" x14ac:dyDescent="0.2">
      <c r="A138" s="550"/>
      <c r="B138" s="551"/>
      <c r="C138" s="565"/>
      <c r="D138" s="553"/>
      <c r="E138" s="553"/>
      <c r="F138" s="554"/>
      <c r="G138" s="540">
        <f t="shared" si="55"/>
        <v>0</v>
      </c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66">
        <f t="shared" si="56"/>
        <v>0</v>
      </c>
      <c r="T138" s="567">
        <f t="shared" si="80"/>
        <v>0</v>
      </c>
      <c r="U138" s="545"/>
      <c r="V138" s="618">
        <f t="shared" si="57"/>
        <v>0</v>
      </c>
      <c r="W138" s="546">
        <f t="shared" si="58"/>
        <v>0</v>
      </c>
      <c r="X138" s="546">
        <f t="shared" si="59"/>
        <v>0</v>
      </c>
      <c r="Y138" s="546">
        <f t="shared" si="60"/>
        <v>0</v>
      </c>
      <c r="Z138" s="619">
        <f t="shared" si="61"/>
        <v>0</v>
      </c>
      <c r="AA138" s="547">
        <f t="shared" si="62"/>
        <v>0</v>
      </c>
      <c r="AB138" s="547">
        <f t="shared" si="63"/>
        <v>0</v>
      </c>
      <c r="AC138" s="547">
        <f t="shared" si="64"/>
        <v>0</v>
      </c>
      <c r="AD138" s="620">
        <f t="shared" si="65"/>
        <v>0</v>
      </c>
      <c r="AE138" s="548">
        <f t="shared" si="66"/>
        <v>0</v>
      </c>
      <c r="AF138" s="548">
        <f t="shared" si="67"/>
        <v>0</v>
      </c>
      <c r="AG138" s="548">
        <f t="shared" si="68"/>
        <v>0</v>
      </c>
      <c r="AH138" s="549">
        <f t="shared" si="69"/>
        <v>0</v>
      </c>
      <c r="AI138" s="549">
        <f t="shared" si="70"/>
        <v>0</v>
      </c>
      <c r="AJ138" s="549">
        <f t="shared" si="71"/>
        <v>0</v>
      </c>
      <c r="AK138" s="483">
        <f t="shared" si="72"/>
        <v>0</v>
      </c>
      <c r="AL138" s="483">
        <f t="shared" si="73"/>
        <v>0</v>
      </c>
      <c r="AM138" s="483">
        <f t="shared" si="74"/>
        <v>0</v>
      </c>
      <c r="AN138" s="1021">
        <f t="shared" si="75"/>
        <v>0</v>
      </c>
      <c r="AO138" s="1019">
        <f t="shared" si="76"/>
        <v>0</v>
      </c>
      <c r="AP138" s="1020">
        <f t="shared" si="77"/>
        <v>0</v>
      </c>
      <c r="AQ138" s="1108"/>
      <c r="AR138" s="1109">
        <f t="shared" si="81"/>
        <v>0</v>
      </c>
      <c r="AS138" s="1110">
        <f t="shared" si="82"/>
        <v>0</v>
      </c>
      <c r="AV138" s="696"/>
      <c r="AX138" s="696"/>
      <c r="AZ138" s="696"/>
    </row>
    <row r="139" spans="1:52" x14ac:dyDescent="0.2">
      <c r="A139" s="550"/>
      <c r="B139" s="551"/>
      <c r="C139" s="565"/>
      <c r="D139" s="553"/>
      <c r="E139" s="553"/>
      <c r="F139" s="554"/>
      <c r="G139" s="540">
        <f t="shared" si="55"/>
        <v>0</v>
      </c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66">
        <f t="shared" si="56"/>
        <v>0</v>
      </c>
      <c r="T139" s="567">
        <f t="shared" si="80"/>
        <v>0</v>
      </c>
      <c r="U139" s="545"/>
      <c r="V139" s="618">
        <f t="shared" si="57"/>
        <v>0</v>
      </c>
      <c r="W139" s="546">
        <f t="shared" si="58"/>
        <v>0</v>
      </c>
      <c r="X139" s="546">
        <f t="shared" si="59"/>
        <v>0</v>
      </c>
      <c r="Y139" s="546">
        <f t="shared" si="60"/>
        <v>0</v>
      </c>
      <c r="Z139" s="619">
        <f t="shared" si="61"/>
        <v>0</v>
      </c>
      <c r="AA139" s="547">
        <f t="shared" si="62"/>
        <v>0</v>
      </c>
      <c r="AB139" s="547">
        <f t="shared" si="63"/>
        <v>0</v>
      </c>
      <c r="AC139" s="547">
        <f t="shared" si="64"/>
        <v>0</v>
      </c>
      <c r="AD139" s="620">
        <f t="shared" si="65"/>
        <v>0</v>
      </c>
      <c r="AE139" s="548">
        <f t="shared" si="66"/>
        <v>0</v>
      </c>
      <c r="AF139" s="548">
        <f t="shared" si="67"/>
        <v>0</v>
      </c>
      <c r="AG139" s="548">
        <f t="shared" si="68"/>
        <v>0</v>
      </c>
      <c r="AH139" s="549">
        <f t="shared" si="69"/>
        <v>0</v>
      </c>
      <c r="AI139" s="549">
        <f t="shared" si="70"/>
        <v>0</v>
      </c>
      <c r="AJ139" s="549">
        <f t="shared" si="71"/>
        <v>0</v>
      </c>
      <c r="AK139" s="483">
        <f t="shared" si="72"/>
        <v>0</v>
      </c>
      <c r="AL139" s="483">
        <f t="shared" si="73"/>
        <v>0</v>
      </c>
      <c r="AM139" s="483">
        <f t="shared" si="74"/>
        <v>0</v>
      </c>
      <c r="AN139" s="1021">
        <f t="shared" si="75"/>
        <v>0</v>
      </c>
      <c r="AO139" s="1019">
        <f t="shared" si="76"/>
        <v>0</v>
      </c>
      <c r="AP139" s="1020">
        <f t="shared" si="77"/>
        <v>0</v>
      </c>
      <c r="AQ139" s="1108"/>
      <c r="AR139" s="1109">
        <f t="shared" si="81"/>
        <v>0</v>
      </c>
      <c r="AS139" s="1110">
        <f t="shared" si="82"/>
        <v>0</v>
      </c>
      <c r="AV139" s="696"/>
      <c r="AX139" s="696"/>
      <c r="AZ139" s="696"/>
    </row>
    <row r="140" spans="1:52" x14ac:dyDescent="0.2">
      <c r="A140" s="550"/>
      <c r="B140" s="551"/>
      <c r="C140" s="565"/>
      <c r="D140" s="553"/>
      <c r="E140" s="553"/>
      <c r="F140" s="554"/>
      <c r="G140" s="540">
        <f t="shared" si="55"/>
        <v>0</v>
      </c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66">
        <f t="shared" si="56"/>
        <v>0</v>
      </c>
      <c r="T140" s="567">
        <f t="shared" si="80"/>
        <v>0</v>
      </c>
      <c r="U140" s="545"/>
      <c r="V140" s="618">
        <f t="shared" si="57"/>
        <v>0</v>
      </c>
      <c r="W140" s="546">
        <f t="shared" si="58"/>
        <v>0</v>
      </c>
      <c r="X140" s="546">
        <f t="shared" si="59"/>
        <v>0</v>
      </c>
      <c r="Y140" s="546">
        <f t="shared" si="60"/>
        <v>0</v>
      </c>
      <c r="Z140" s="619">
        <f t="shared" si="61"/>
        <v>0</v>
      </c>
      <c r="AA140" s="547">
        <f t="shared" si="62"/>
        <v>0</v>
      </c>
      <c r="AB140" s="547">
        <f t="shared" si="63"/>
        <v>0</v>
      </c>
      <c r="AC140" s="547">
        <f t="shared" si="64"/>
        <v>0</v>
      </c>
      <c r="AD140" s="620">
        <f t="shared" si="65"/>
        <v>0</v>
      </c>
      <c r="AE140" s="548">
        <f t="shared" si="66"/>
        <v>0</v>
      </c>
      <c r="AF140" s="548">
        <f t="shared" si="67"/>
        <v>0</v>
      </c>
      <c r="AG140" s="548">
        <f t="shared" si="68"/>
        <v>0</v>
      </c>
      <c r="AH140" s="549">
        <f t="shared" si="69"/>
        <v>0</v>
      </c>
      <c r="AI140" s="549">
        <f t="shared" si="70"/>
        <v>0</v>
      </c>
      <c r="AJ140" s="549">
        <f t="shared" si="71"/>
        <v>0</v>
      </c>
      <c r="AK140" s="483">
        <f t="shared" si="72"/>
        <v>0</v>
      </c>
      <c r="AL140" s="483">
        <f t="shared" si="73"/>
        <v>0</v>
      </c>
      <c r="AM140" s="483">
        <f t="shared" si="74"/>
        <v>0</v>
      </c>
      <c r="AN140" s="1021">
        <f t="shared" si="75"/>
        <v>0</v>
      </c>
      <c r="AO140" s="1019">
        <f t="shared" si="76"/>
        <v>0</v>
      </c>
      <c r="AP140" s="1020">
        <f t="shared" si="77"/>
        <v>0</v>
      </c>
      <c r="AQ140" s="1108"/>
      <c r="AR140" s="1109">
        <f t="shared" si="81"/>
        <v>0</v>
      </c>
      <c r="AS140" s="1110">
        <f t="shared" si="82"/>
        <v>0</v>
      </c>
      <c r="AV140" s="696"/>
      <c r="AX140" s="696"/>
      <c r="AZ140" s="696"/>
    </row>
    <row r="141" spans="1:52" x14ac:dyDescent="0.2">
      <c r="A141" s="550"/>
      <c r="B141" s="551"/>
      <c r="C141" s="565"/>
      <c r="D141" s="553"/>
      <c r="E141" s="553"/>
      <c r="F141" s="554"/>
      <c r="G141" s="540">
        <f t="shared" si="55"/>
        <v>0</v>
      </c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66">
        <f t="shared" si="56"/>
        <v>0</v>
      </c>
      <c r="T141" s="567">
        <f t="shared" si="80"/>
        <v>0</v>
      </c>
      <c r="U141" s="545"/>
      <c r="V141" s="618">
        <f t="shared" si="57"/>
        <v>0</v>
      </c>
      <c r="W141" s="546">
        <f t="shared" si="58"/>
        <v>0</v>
      </c>
      <c r="X141" s="546">
        <f t="shared" si="59"/>
        <v>0</v>
      </c>
      <c r="Y141" s="546">
        <f t="shared" si="60"/>
        <v>0</v>
      </c>
      <c r="Z141" s="619">
        <f t="shared" si="61"/>
        <v>0</v>
      </c>
      <c r="AA141" s="547">
        <f t="shared" si="62"/>
        <v>0</v>
      </c>
      <c r="AB141" s="547">
        <f t="shared" si="63"/>
        <v>0</v>
      </c>
      <c r="AC141" s="547">
        <f t="shared" si="64"/>
        <v>0</v>
      </c>
      <c r="AD141" s="620">
        <f t="shared" si="65"/>
        <v>0</v>
      </c>
      <c r="AE141" s="548">
        <f t="shared" si="66"/>
        <v>0</v>
      </c>
      <c r="AF141" s="548">
        <f t="shared" si="67"/>
        <v>0</v>
      </c>
      <c r="AG141" s="548">
        <f t="shared" si="68"/>
        <v>0</v>
      </c>
      <c r="AH141" s="549">
        <f t="shared" si="69"/>
        <v>0</v>
      </c>
      <c r="AI141" s="549">
        <f t="shared" si="70"/>
        <v>0</v>
      </c>
      <c r="AJ141" s="549">
        <f t="shared" si="71"/>
        <v>0</v>
      </c>
      <c r="AK141" s="483">
        <f t="shared" si="72"/>
        <v>0</v>
      </c>
      <c r="AL141" s="483">
        <f t="shared" si="73"/>
        <v>0</v>
      </c>
      <c r="AM141" s="483">
        <f t="shared" si="74"/>
        <v>0</v>
      </c>
      <c r="AN141" s="1021">
        <f t="shared" si="75"/>
        <v>0</v>
      </c>
      <c r="AO141" s="1019">
        <f t="shared" si="76"/>
        <v>0</v>
      </c>
      <c r="AP141" s="1020">
        <f t="shared" si="77"/>
        <v>0</v>
      </c>
      <c r="AQ141" s="1108"/>
      <c r="AR141" s="1109">
        <f t="shared" si="81"/>
        <v>0</v>
      </c>
      <c r="AS141" s="1110">
        <f t="shared" si="82"/>
        <v>0</v>
      </c>
      <c r="AV141" s="696"/>
      <c r="AX141" s="696"/>
      <c r="AZ141" s="696"/>
    </row>
    <row r="142" spans="1:52" x14ac:dyDescent="0.2">
      <c r="A142" s="550"/>
      <c r="B142" s="551"/>
      <c r="C142" s="565"/>
      <c r="D142" s="553"/>
      <c r="E142" s="553"/>
      <c r="F142" s="554"/>
      <c r="G142" s="540">
        <f t="shared" si="55"/>
        <v>0</v>
      </c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66">
        <f t="shared" si="56"/>
        <v>0</v>
      </c>
      <c r="T142" s="567">
        <f t="shared" si="80"/>
        <v>0</v>
      </c>
      <c r="U142" s="545"/>
      <c r="V142" s="618">
        <f t="shared" si="57"/>
        <v>0</v>
      </c>
      <c r="W142" s="546">
        <f t="shared" si="58"/>
        <v>0</v>
      </c>
      <c r="X142" s="546">
        <f t="shared" si="59"/>
        <v>0</v>
      </c>
      <c r="Y142" s="546">
        <f t="shared" si="60"/>
        <v>0</v>
      </c>
      <c r="Z142" s="619">
        <f t="shared" si="61"/>
        <v>0</v>
      </c>
      <c r="AA142" s="547">
        <f t="shared" si="62"/>
        <v>0</v>
      </c>
      <c r="AB142" s="547">
        <f t="shared" si="63"/>
        <v>0</v>
      </c>
      <c r="AC142" s="547">
        <f t="shared" si="64"/>
        <v>0</v>
      </c>
      <c r="AD142" s="620">
        <f t="shared" si="65"/>
        <v>0</v>
      </c>
      <c r="AE142" s="548">
        <f t="shared" si="66"/>
        <v>0</v>
      </c>
      <c r="AF142" s="548">
        <f t="shared" si="67"/>
        <v>0</v>
      </c>
      <c r="AG142" s="548">
        <f t="shared" si="68"/>
        <v>0</v>
      </c>
      <c r="AH142" s="549">
        <f t="shared" si="69"/>
        <v>0</v>
      </c>
      <c r="AI142" s="549">
        <f t="shared" si="70"/>
        <v>0</v>
      </c>
      <c r="AJ142" s="549">
        <f t="shared" si="71"/>
        <v>0</v>
      </c>
      <c r="AK142" s="483">
        <f t="shared" si="72"/>
        <v>0</v>
      </c>
      <c r="AL142" s="483">
        <f t="shared" si="73"/>
        <v>0</v>
      </c>
      <c r="AM142" s="483">
        <f t="shared" si="74"/>
        <v>0</v>
      </c>
      <c r="AN142" s="1021">
        <f t="shared" si="75"/>
        <v>0</v>
      </c>
      <c r="AO142" s="1019">
        <f t="shared" si="76"/>
        <v>0</v>
      </c>
      <c r="AP142" s="1020">
        <f t="shared" si="77"/>
        <v>0</v>
      </c>
      <c r="AQ142" s="1108"/>
      <c r="AR142" s="1109">
        <f t="shared" si="81"/>
        <v>0</v>
      </c>
      <c r="AS142" s="1110">
        <f t="shared" si="82"/>
        <v>0</v>
      </c>
      <c r="AV142" s="696"/>
      <c r="AX142" s="696"/>
      <c r="AZ142" s="696"/>
    </row>
    <row r="143" spans="1:52" x14ac:dyDescent="0.2">
      <c r="A143" s="550"/>
      <c r="B143" s="551"/>
      <c r="C143" s="565"/>
      <c r="D143" s="553"/>
      <c r="E143" s="553"/>
      <c r="F143" s="554"/>
      <c r="G143" s="540">
        <f t="shared" si="55"/>
        <v>0</v>
      </c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66">
        <f t="shared" si="56"/>
        <v>0</v>
      </c>
      <c r="T143" s="567">
        <f t="shared" si="80"/>
        <v>0</v>
      </c>
      <c r="U143" s="545"/>
      <c r="V143" s="618">
        <f t="shared" si="57"/>
        <v>0</v>
      </c>
      <c r="W143" s="546">
        <f t="shared" si="58"/>
        <v>0</v>
      </c>
      <c r="X143" s="546">
        <f t="shared" si="59"/>
        <v>0</v>
      </c>
      <c r="Y143" s="546">
        <f t="shared" si="60"/>
        <v>0</v>
      </c>
      <c r="Z143" s="619">
        <f t="shared" si="61"/>
        <v>0</v>
      </c>
      <c r="AA143" s="547">
        <f t="shared" si="62"/>
        <v>0</v>
      </c>
      <c r="AB143" s="547">
        <f t="shared" si="63"/>
        <v>0</v>
      </c>
      <c r="AC143" s="547">
        <f t="shared" si="64"/>
        <v>0</v>
      </c>
      <c r="AD143" s="620">
        <f t="shared" si="65"/>
        <v>0</v>
      </c>
      <c r="AE143" s="548">
        <f t="shared" si="66"/>
        <v>0</v>
      </c>
      <c r="AF143" s="548">
        <f t="shared" si="67"/>
        <v>0</v>
      </c>
      <c r="AG143" s="548">
        <f t="shared" si="68"/>
        <v>0</v>
      </c>
      <c r="AH143" s="549">
        <f t="shared" si="69"/>
        <v>0</v>
      </c>
      <c r="AI143" s="549">
        <f t="shared" si="70"/>
        <v>0</v>
      </c>
      <c r="AJ143" s="549">
        <f t="shared" si="71"/>
        <v>0</v>
      </c>
      <c r="AK143" s="483">
        <f t="shared" si="72"/>
        <v>0</v>
      </c>
      <c r="AL143" s="483">
        <f t="shared" si="73"/>
        <v>0</v>
      </c>
      <c r="AM143" s="483">
        <f t="shared" si="74"/>
        <v>0</v>
      </c>
      <c r="AN143" s="1021">
        <f t="shared" si="75"/>
        <v>0</v>
      </c>
      <c r="AO143" s="1019">
        <f t="shared" si="76"/>
        <v>0</v>
      </c>
      <c r="AP143" s="1020">
        <f t="shared" si="77"/>
        <v>0</v>
      </c>
      <c r="AQ143" s="1108"/>
      <c r="AR143" s="1109">
        <f t="shared" si="81"/>
        <v>0</v>
      </c>
      <c r="AS143" s="1110">
        <f t="shared" si="82"/>
        <v>0</v>
      </c>
      <c r="AV143" s="696"/>
      <c r="AX143" s="696"/>
      <c r="AZ143" s="696"/>
    </row>
    <row r="144" spans="1:52" x14ac:dyDescent="0.2">
      <c r="A144" s="550"/>
      <c r="B144" s="551"/>
      <c r="C144" s="565"/>
      <c r="D144" s="553"/>
      <c r="E144" s="553"/>
      <c r="F144" s="554"/>
      <c r="G144" s="540">
        <f t="shared" si="55"/>
        <v>0</v>
      </c>
      <c r="H144" s="541"/>
      <c r="I144" s="541"/>
      <c r="J144" s="541"/>
      <c r="K144" s="541"/>
      <c r="L144" s="541"/>
      <c r="M144" s="541"/>
      <c r="N144" s="541"/>
      <c r="O144" s="541"/>
      <c r="P144" s="541"/>
      <c r="Q144" s="541"/>
      <c r="R144" s="541"/>
      <c r="S144" s="566">
        <f t="shared" si="56"/>
        <v>0</v>
      </c>
      <c r="T144" s="567">
        <f t="shared" si="80"/>
        <v>0</v>
      </c>
      <c r="U144" s="545"/>
      <c r="V144" s="618">
        <f t="shared" si="57"/>
        <v>0</v>
      </c>
      <c r="W144" s="546">
        <f t="shared" si="58"/>
        <v>0</v>
      </c>
      <c r="X144" s="546">
        <f t="shared" si="59"/>
        <v>0</v>
      </c>
      <c r="Y144" s="546">
        <f t="shared" si="60"/>
        <v>0</v>
      </c>
      <c r="Z144" s="619">
        <f t="shared" si="61"/>
        <v>0</v>
      </c>
      <c r="AA144" s="547">
        <f t="shared" si="62"/>
        <v>0</v>
      </c>
      <c r="AB144" s="547">
        <f t="shared" si="63"/>
        <v>0</v>
      </c>
      <c r="AC144" s="547">
        <f t="shared" si="64"/>
        <v>0</v>
      </c>
      <c r="AD144" s="620">
        <f t="shared" si="65"/>
        <v>0</v>
      </c>
      <c r="AE144" s="548">
        <f t="shared" si="66"/>
        <v>0</v>
      </c>
      <c r="AF144" s="548">
        <f t="shared" si="67"/>
        <v>0</v>
      </c>
      <c r="AG144" s="548">
        <f t="shared" si="68"/>
        <v>0</v>
      </c>
      <c r="AH144" s="549">
        <f t="shared" si="69"/>
        <v>0</v>
      </c>
      <c r="AI144" s="549">
        <f t="shared" si="70"/>
        <v>0</v>
      </c>
      <c r="AJ144" s="549">
        <f t="shared" si="71"/>
        <v>0</v>
      </c>
      <c r="AK144" s="483">
        <f t="shared" si="72"/>
        <v>0</v>
      </c>
      <c r="AL144" s="483">
        <f t="shared" si="73"/>
        <v>0</v>
      </c>
      <c r="AM144" s="483">
        <f t="shared" si="74"/>
        <v>0</v>
      </c>
      <c r="AN144" s="1021">
        <f t="shared" si="75"/>
        <v>0</v>
      </c>
      <c r="AO144" s="1019">
        <f t="shared" si="76"/>
        <v>0</v>
      </c>
      <c r="AP144" s="1020">
        <f t="shared" si="77"/>
        <v>0</v>
      </c>
      <c r="AQ144" s="1108"/>
      <c r="AR144" s="1109">
        <f t="shared" si="81"/>
        <v>0</v>
      </c>
      <c r="AS144" s="1110">
        <f t="shared" si="82"/>
        <v>0</v>
      </c>
      <c r="AV144" s="696"/>
      <c r="AX144" s="696"/>
      <c r="AZ144" s="696"/>
    </row>
    <row r="145" spans="1:52" x14ac:dyDescent="0.2">
      <c r="A145" s="550"/>
      <c r="B145" s="551"/>
      <c r="C145" s="565"/>
      <c r="D145" s="553"/>
      <c r="E145" s="553"/>
      <c r="F145" s="554"/>
      <c r="G145" s="540">
        <f t="shared" si="55"/>
        <v>0</v>
      </c>
      <c r="H145" s="541"/>
      <c r="I145" s="541"/>
      <c r="J145" s="541"/>
      <c r="K145" s="541"/>
      <c r="L145" s="541"/>
      <c r="M145" s="541"/>
      <c r="N145" s="541"/>
      <c r="O145" s="541"/>
      <c r="P145" s="541"/>
      <c r="Q145" s="541"/>
      <c r="R145" s="541"/>
      <c r="S145" s="566">
        <f t="shared" si="56"/>
        <v>0</v>
      </c>
      <c r="T145" s="567">
        <f t="shared" si="80"/>
        <v>0</v>
      </c>
      <c r="U145" s="545"/>
      <c r="V145" s="618">
        <f t="shared" si="57"/>
        <v>0</v>
      </c>
      <c r="W145" s="546">
        <f t="shared" si="58"/>
        <v>0</v>
      </c>
      <c r="X145" s="546">
        <f t="shared" si="59"/>
        <v>0</v>
      </c>
      <c r="Y145" s="546">
        <f t="shared" si="60"/>
        <v>0</v>
      </c>
      <c r="Z145" s="619">
        <f t="shared" si="61"/>
        <v>0</v>
      </c>
      <c r="AA145" s="547">
        <f t="shared" si="62"/>
        <v>0</v>
      </c>
      <c r="AB145" s="547">
        <f t="shared" si="63"/>
        <v>0</v>
      </c>
      <c r="AC145" s="547">
        <f t="shared" si="64"/>
        <v>0</v>
      </c>
      <c r="AD145" s="620">
        <f t="shared" si="65"/>
        <v>0</v>
      </c>
      <c r="AE145" s="548">
        <f t="shared" si="66"/>
        <v>0</v>
      </c>
      <c r="AF145" s="548">
        <f t="shared" si="67"/>
        <v>0</v>
      </c>
      <c r="AG145" s="548">
        <f t="shared" si="68"/>
        <v>0</v>
      </c>
      <c r="AH145" s="549">
        <f t="shared" si="69"/>
        <v>0</v>
      </c>
      <c r="AI145" s="549">
        <f t="shared" si="70"/>
        <v>0</v>
      </c>
      <c r="AJ145" s="549">
        <f t="shared" si="71"/>
        <v>0</v>
      </c>
      <c r="AK145" s="483">
        <f t="shared" si="72"/>
        <v>0</v>
      </c>
      <c r="AL145" s="483">
        <f t="shared" si="73"/>
        <v>0</v>
      </c>
      <c r="AM145" s="483">
        <f t="shared" si="74"/>
        <v>0</v>
      </c>
      <c r="AN145" s="1021">
        <f t="shared" si="75"/>
        <v>0</v>
      </c>
      <c r="AO145" s="1019">
        <f t="shared" si="76"/>
        <v>0</v>
      </c>
      <c r="AP145" s="1020">
        <f t="shared" si="77"/>
        <v>0</v>
      </c>
      <c r="AQ145" s="1108"/>
      <c r="AR145" s="1109">
        <f t="shared" si="81"/>
        <v>0</v>
      </c>
      <c r="AS145" s="1110">
        <f t="shared" si="82"/>
        <v>0</v>
      </c>
      <c r="AV145" s="696"/>
      <c r="AX145" s="696"/>
      <c r="AZ145" s="696"/>
    </row>
    <row r="146" spans="1:52" x14ac:dyDescent="0.2">
      <c r="A146" s="550"/>
      <c r="B146" s="551"/>
      <c r="C146" s="565"/>
      <c r="D146" s="553"/>
      <c r="E146" s="553"/>
      <c r="F146" s="554"/>
      <c r="G146" s="540">
        <f t="shared" si="55"/>
        <v>0</v>
      </c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66">
        <f t="shared" si="56"/>
        <v>0</v>
      </c>
      <c r="T146" s="567">
        <f t="shared" si="80"/>
        <v>0</v>
      </c>
      <c r="U146" s="545"/>
      <c r="V146" s="618">
        <f t="shared" si="57"/>
        <v>0</v>
      </c>
      <c r="W146" s="546">
        <f t="shared" si="58"/>
        <v>0</v>
      </c>
      <c r="X146" s="546">
        <f t="shared" si="59"/>
        <v>0</v>
      </c>
      <c r="Y146" s="546">
        <f t="shared" si="60"/>
        <v>0</v>
      </c>
      <c r="Z146" s="619">
        <f t="shared" si="61"/>
        <v>0</v>
      </c>
      <c r="AA146" s="547">
        <f t="shared" si="62"/>
        <v>0</v>
      </c>
      <c r="AB146" s="547">
        <f t="shared" si="63"/>
        <v>0</v>
      </c>
      <c r="AC146" s="547">
        <f t="shared" si="64"/>
        <v>0</v>
      </c>
      <c r="AD146" s="620">
        <f t="shared" si="65"/>
        <v>0</v>
      </c>
      <c r="AE146" s="548">
        <f t="shared" si="66"/>
        <v>0</v>
      </c>
      <c r="AF146" s="548">
        <f t="shared" si="67"/>
        <v>0</v>
      </c>
      <c r="AG146" s="548">
        <f t="shared" si="68"/>
        <v>0</v>
      </c>
      <c r="AH146" s="549">
        <f t="shared" si="69"/>
        <v>0</v>
      </c>
      <c r="AI146" s="549">
        <f t="shared" si="70"/>
        <v>0</v>
      </c>
      <c r="AJ146" s="549">
        <f t="shared" si="71"/>
        <v>0</v>
      </c>
      <c r="AK146" s="483">
        <f t="shared" si="72"/>
        <v>0</v>
      </c>
      <c r="AL146" s="483">
        <f t="shared" si="73"/>
        <v>0</v>
      </c>
      <c r="AM146" s="483">
        <f t="shared" si="74"/>
        <v>0</v>
      </c>
      <c r="AN146" s="1021">
        <f t="shared" si="75"/>
        <v>0</v>
      </c>
      <c r="AO146" s="1019">
        <f t="shared" si="76"/>
        <v>0</v>
      </c>
      <c r="AP146" s="1020">
        <f t="shared" si="77"/>
        <v>0</v>
      </c>
      <c r="AQ146" s="1108"/>
      <c r="AR146" s="1109">
        <f t="shared" si="81"/>
        <v>0</v>
      </c>
      <c r="AS146" s="1110">
        <f t="shared" si="82"/>
        <v>0</v>
      </c>
      <c r="AV146" s="696"/>
      <c r="AX146" s="696"/>
      <c r="AZ146" s="696"/>
    </row>
    <row r="147" spans="1:52" x14ac:dyDescent="0.2">
      <c r="A147" s="550"/>
      <c r="B147" s="551"/>
      <c r="C147" s="565"/>
      <c r="D147" s="553"/>
      <c r="E147" s="553"/>
      <c r="F147" s="554"/>
      <c r="G147" s="540">
        <f t="shared" si="55"/>
        <v>0</v>
      </c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66">
        <f t="shared" si="56"/>
        <v>0</v>
      </c>
      <c r="T147" s="567">
        <f t="shared" si="80"/>
        <v>0</v>
      </c>
      <c r="U147" s="545"/>
      <c r="V147" s="618">
        <f t="shared" si="57"/>
        <v>0</v>
      </c>
      <c r="W147" s="546">
        <f t="shared" si="58"/>
        <v>0</v>
      </c>
      <c r="X147" s="546">
        <f t="shared" si="59"/>
        <v>0</v>
      </c>
      <c r="Y147" s="546">
        <f t="shared" si="60"/>
        <v>0</v>
      </c>
      <c r="Z147" s="619">
        <f t="shared" si="61"/>
        <v>0</v>
      </c>
      <c r="AA147" s="547">
        <f t="shared" si="62"/>
        <v>0</v>
      </c>
      <c r="AB147" s="547">
        <f t="shared" si="63"/>
        <v>0</v>
      </c>
      <c r="AC147" s="547">
        <f t="shared" si="64"/>
        <v>0</v>
      </c>
      <c r="AD147" s="620">
        <f t="shared" si="65"/>
        <v>0</v>
      </c>
      <c r="AE147" s="548">
        <f t="shared" si="66"/>
        <v>0</v>
      </c>
      <c r="AF147" s="548">
        <f t="shared" si="67"/>
        <v>0</v>
      </c>
      <c r="AG147" s="548">
        <f t="shared" si="68"/>
        <v>0</v>
      </c>
      <c r="AH147" s="549">
        <f t="shared" si="69"/>
        <v>0</v>
      </c>
      <c r="AI147" s="549">
        <f t="shared" si="70"/>
        <v>0</v>
      </c>
      <c r="AJ147" s="549">
        <f t="shared" si="71"/>
        <v>0</v>
      </c>
      <c r="AK147" s="483">
        <f t="shared" si="72"/>
        <v>0</v>
      </c>
      <c r="AL147" s="483">
        <f t="shared" si="73"/>
        <v>0</v>
      </c>
      <c r="AM147" s="483">
        <f t="shared" si="74"/>
        <v>0</v>
      </c>
      <c r="AN147" s="1021">
        <f t="shared" si="75"/>
        <v>0</v>
      </c>
      <c r="AO147" s="1019">
        <f t="shared" si="76"/>
        <v>0</v>
      </c>
      <c r="AP147" s="1020">
        <f t="shared" si="77"/>
        <v>0</v>
      </c>
      <c r="AQ147" s="1108"/>
      <c r="AR147" s="1109">
        <f t="shared" si="81"/>
        <v>0</v>
      </c>
      <c r="AS147" s="1110">
        <f t="shared" si="82"/>
        <v>0</v>
      </c>
      <c r="AV147" s="696"/>
      <c r="AX147" s="696"/>
      <c r="AZ147" s="696"/>
    </row>
    <row r="148" spans="1:52" x14ac:dyDescent="0.2">
      <c r="A148" s="550"/>
      <c r="B148" s="551"/>
      <c r="C148" s="565"/>
      <c r="D148" s="553"/>
      <c r="E148" s="553"/>
      <c r="F148" s="554"/>
      <c r="G148" s="540">
        <f t="shared" si="55"/>
        <v>0</v>
      </c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66">
        <f t="shared" si="56"/>
        <v>0</v>
      </c>
      <c r="T148" s="567">
        <f t="shared" si="80"/>
        <v>0</v>
      </c>
      <c r="U148" s="545"/>
      <c r="V148" s="618">
        <f t="shared" si="57"/>
        <v>0</v>
      </c>
      <c r="W148" s="546">
        <f t="shared" si="58"/>
        <v>0</v>
      </c>
      <c r="X148" s="546">
        <f t="shared" si="59"/>
        <v>0</v>
      </c>
      <c r="Y148" s="546">
        <f t="shared" si="60"/>
        <v>0</v>
      </c>
      <c r="Z148" s="619">
        <f t="shared" si="61"/>
        <v>0</v>
      </c>
      <c r="AA148" s="547">
        <f t="shared" si="62"/>
        <v>0</v>
      </c>
      <c r="AB148" s="547">
        <f t="shared" si="63"/>
        <v>0</v>
      </c>
      <c r="AC148" s="547">
        <f t="shared" si="64"/>
        <v>0</v>
      </c>
      <c r="AD148" s="620">
        <f t="shared" si="65"/>
        <v>0</v>
      </c>
      <c r="AE148" s="548">
        <f t="shared" si="66"/>
        <v>0</v>
      </c>
      <c r="AF148" s="548">
        <f t="shared" si="67"/>
        <v>0</v>
      </c>
      <c r="AG148" s="548">
        <f t="shared" si="68"/>
        <v>0</v>
      </c>
      <c r="AH148" s="549">
        <f t="shared" si="69"/>
        <v>0</v>
      </c>
      <c r="AI148" s="549">
        <f t="shared" si="70"/>
        <v>0</v>
      </c>
      <c r="AJ148" s="549">
        <f t="shared" si="71"/>
        <v>0</v>
      </c>
      <c r="AK148" s="483">
        <f t="shared" si="72"/>
        <v>0</v>
      </c>
      <c r="AL148" s="483">
        <f t="shared" si="73"/>
        <v>0</v>
      </c>
      <c r="AM148" s="483">
        <f t="shared" si="74"/>
        <v>0</v>
      </c>
      <c r="AN148" s="1021">
        <f t="shared" si="75"/>
        <v>0</v>
      </c>
      <c r="AO148" s="1019">
        <f t="shared" si="76"/>
        <v>0</v>
      </c>
      <c r="AP148" s="1020">
        <f t="shared" si="77"/>
        <v>0</v>
      </c>
      <c r="AQ148" s="1108"/>
      <c r="AR148" s="1109">
        <f t="shared" si="81"/>
        <v>0</v>
      </c>
      <c r="AS148" s="1110">
        <f t="shared" si="82"/>
        <v>0</v>
      </c>
      <c r="AU148" s="695"/>
      <c r="AV148" s="696"/>
      <c r="AX148" s="696"/>
      <c r="AZ148" s="696"/>
    </row>
    <row r="149" spans="1:52" x14ac:dyDescent="0.2">
      <c r="A149" s="550"/>
      <c r="B149" s="551"/>
      <c r="C149" s="565"/>
      <c r="D149" s="553"/>
      <c r="E149" s="553"/>
      <c r="F149" s="554"/>
      <c r="G149" s="540">
        <f t="shared" si="55"/>
        <v>0</v>
      </c>
      <c r="H149" s="541"/>
      <c r="I149" s="541"/>
      <c r="J149" s="541"/>
      <c r="K149" s="541"/>
      <c r="L149" s="541"/>
      <c r="M149" s="541"/>
      <c r="N149" s="541"/>
      <c r="O149" s="541"/>
      <c r="P149" s="541"/>
      <c r="Q149" s="541"/>
      <c r="R149" s="541"/>
      <c r="S149" s="566">
        <f t="shared" si="56"/>
        <v>0</v>
      </c>
      <c r="T149" s="567">
        <f t="shared" si="80"/>
        <v>0</v>
      </c>
      <c r="U149" s="545"/>
      <c r="V149" s="618">
        <f t="shared" si="57"/>
        <v>0</v>
      </c>
      <c r="W149" s="546">
        <f t="shared" si="58"/>
        <v>0</v>
      </c>
      <c r="X149" s="546">
        <f t="shared" si="59"/>
        <v>0</v>
      </c>
      <c r="Y149" s="546">
        <f t="shared" si="60"/>
        <v>0</v>
      </c>
      <c r="Z149" s="619">
        <f t="shared" si="61"/>
        <v>0</v>
      </c>
      <c r="AA149" s="547">
        <f t="shared" si="62"/>
        <v>0</v>
      </c>
      <c r="AB149" s="547">
        <f t="shared" si="63"/>
        <v>0</v>
      </c>
      <c r="AC149" s="547">
        <f t="shared" si="64"/>
        <v>0</v>
      </c>
      <c r="AD149" s="620">
        <f t="shared" si="65"/>
        <v>0</v>
      </c>
      <c r="AE149" s="548">
        <f t="shared" si="66"/>
        <v>0</v>
      </c>
      <c r="AF149" s="548">
        <f t="shared" si="67"/>
        <v>0</v>
      </c>
      <c r="AG149" s="548">
        <f t="shared" si="68"/>
        <v>0</v>
      </c>
      <c r="AH149" s="549">
        <f t="shared" si="69"/>
        <v>0</v>
      </c>
      <c r="AI149" s="549">
        <f t="shared" si="70"/>
        <v>0</v>
      </c>
      <c r="AJ149" s="549">
        <f t="shared" si="71"/>
        <v>0</v>
      </c>
      <c r="AK149" s="483">
        <f t="shared" si="72"/>
        <v>0</v>
      </c>
      <c r="AL149" s="483">
        <f t="shared" si="73"/>
        <v>0</v>
      </c>
      <c r="AM149" s="483">
        <f t="shared" si="74"/>
        <v>0</v>
      </c>
      <c r="AN149" s="1021">
        <f t="shared" si="75"/>
        <v>0</v>
      </c>
      <c r="AO149" s="1019">
        <f t="shared" si="76"/>
        <v>0</v>
      </c>
      <c r="AP149" s="1020">
        <f t="shared" si="77"/>
        <v>0</v>
      </c>
      <c r="AQ149" s="1108"/>
      <c r="AR149" s="1109">
        <f t="shared" si="81"/>
        <v>0</v>
      </c>
      <c r="AS149" s="1110">
        <f t="shared" si="82"/>
        <v>0</v>
      </c>
      <c r="AV149" s="696"/>
      <c r="AX149" s="696"/>
      <c r="AZ149" s="696"/>
    </row>
    <row r="150" spans="1:52" x14ac:dyDescent="0.2">
      <c r="A150" s="550"/>
      <c r="B150" s="551"/>
      <c r="C150" s="565"/>
      <c r="D150" s="553"/>
      <c r="E150" s="553"/>
      <c r="F150" s="554"/>
      <c r="G150" s="540">
        <f t="shared" si="55"/>
        <v>0</v>
      </c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66">
        <f t="shared" si="56"/>
        <v>0</v>
      </c>
      <c r="T150" s="567">
        <f t="shared" si="80"/>
        <v>0</v>
      </c>
      <c r="U150" s="545"/>
      <c r="V150" s="618">
        <f t="shared" si="57"/>
        <v>0</v>
      </c>
      <c r="W150" s="546">
        <f t="shared" si="58"/>
        <v>0</v>
      </c>
      <c r="X150" s="546">
        <f t="shared" si="59"/>
        <v>0</v>
      </c>
      <c r="Y150" s="546">
        <f t="shared" si="60"/>
        <v>0</v>
      </c>
      <c r="Z150" s="619">
        <f t="shared" si="61"/>
        <v>0</v>
      </c>
      <c r="AA150" s="547">
        <f t="shared" si="62"/>
        <v>0</v>
      </c>
      <c r="AB150" s="547">
        <f t="shared" si="63"/>
        <v>0</v>
      </c>
      <c r="AC150" s="547">
        <f t="shared" si="64"/>
        <v>0</v>
      </c>
      <c r="AD150" s="620">
        <f t="shared" si="65"/>
        <v>0</v>
      </c>
      <c r="AE150" s="548">
        <f t="shared" si="66"/>
        <v>0</v>
      </c>
      <c r="AF150" s="548">
        <f t="shared" si="67"/>
        <v>0</v>
      </c>
      <c r="AG150" s="548">
        <f t="shared" si="68"/>
        <v>0</v>
      </c>
      <c r="AH150" s="549">
        <f t="shared" si="69"/>
        <v>0</v>
      </c>
      <c r="AI150" s="549">
        <f t="shared" si="70"/>
        <v>0</v>
      </c>
      <c r="AJ150" s="549">
        <f t="shared" si="71"/>
        <v>0</v>
      </c>
      <c r="AK150" s="483">
        <f t="shared" si="72"/>
        <v>0</v>
      </c>
      <c r="AL150" s="483">
        <f t="shared" si="73"/>
        <v>0</v>
      </c>
      <c r="AM150" s="483">
        <f t="shared" si="74"/>
        <v>0</v>
      </c>
      <c r="AN150" s="1021">
        <f t="shared" si="75"/>
        <v>0</v>
      </c>
      <c r="AO150" s="1019">
        <f t="shared" si="76"/>
        <v>0</v>
      </c>
      <c r="AP150" s="1020">
        <f t="shared" si="77"/>
        <v>0</v>
      </c>
      <c r="AQ150" s="1108"/>
      <c r="AR150" s="1109">
        <f t="shared" si="81"/>
        <v>0</v>
      </c>
      <c r="AS150" s="1110">
        <f t="shared" si="82"/>
        <v>0</v>
      </c>
      <c r="AV150" s="696"/>
      <c r="AX150" s="696"/>
      <c r="AZ150" s="696"/>
    </row>
    <row r="151" spans="1:52" x14ac:dyDescent="0.2">
      <c r="A151" s="550"/>
      <c r="B151" s="551"/>
      <c r="C151" s="565"/>
      <c r="D151" s="553"/>
      <c r="E151" s="553"/>
      <c r="F151" s="554"/>
      <c r="G151" s="540">
        <f t="shared" si="55"/>
        <v>0</v>
      </c>
      <c r="H151" s="541"/>
      <c r="I151" s="541"/>
      <c r="J151" s="541"/>
      <c r="K151" s="541"/>
      <c r="L151" s="541"/>
      <c r="M151" s="541"/>
      <c r="N151" s="541"/>
      <c r="O151" s="541"/>
      <c r="P151" s="541"/>
      <c r="Q151" s="541"/>
      <c r="R151" s="541"/>
      <c r="S151" s="566">
        <f t="shared" si="56"/>
        <v>0</v>
      </c>
      <c r="T151" s="567">
        <f t="shared" si="80"/>
        <v>0</v>
      </c>
      <c r="U151" s="545"/>
      <c r="V151" s="618">
        <f t="shared" si="57"/>
        <v>0</v>
      </c>
      <c r="W151" s="546">
        <f t="shared" si="58"/>
        <v>0</v>
      </c>
      <c r="X151" s="546">
        <f t="shared" si="59"/>
        <v>0</v>
      </c>
      <c r="Y151" s="546">
        <f t="shared" si="60"/>
        <v>0</v>
      </c>
      <c r="Z151" s="619">
        <f t="shared" si="61"/>
        <v>0</v>
      </c>
      <c r="AA151" s="547">
        <f t="shared" si="62"/>
        <v>0</v>
      </c>
      <c r="AB151" s="547">
        <f t="shared" si="63"/>
        <v>0</v>
      </c>
      <c r="AC151" s="547">
        <f t="shared" si="64"/>
        <v>0</v>
      </c>
      <c r="AD151" s="620">
        <f t="shared" si="65"/>
        <v>0</v>
      </c>
      <c r="AE151" s="548">
        <f t="shared" si="66"/>
        <v>0</v>
      </c>
      <c r="AF151" s="548">
        <f t="shared" si="67"/>
        <v>0</v>
      </c>
      <c r="AG151" s="548">
        <f t="shared" si="68"/>
        <v>0</v>
      </c>
      <c r="AH151" s="549">
        <f t="shared" si="69"/>
        <v>0</v>
      </c>
      <c r="AI151" s="549">
        <f t="shared" si="70"/>
        <v>0</v>
      </c>
      <c r="AJ151" s="549">
        <f t="shared" si="71"/>
        <v>0</v>
      </c>
      <c r="AK151" s="483">
        <f t="shared" si="72"/>
        <v>0</v>
      </c>
      <c r="AL151" s="483">
        <f t="shared" si="73"/>
        <v>0</v>
      </c>
      <c r="AM151" s="483">
        <f t="shared" si="74"/>
        <v>0</v>
      </c>
      <c r="AN151" s="1021">
        <f t="shared" si="75"/>
        <v>0</v>
      </c>
      <c r="AO151" s="1019">
        <f t="shared" si="76"/>
        <v>0</v>
      </c>
      <c r="AP151" s="1020">
        <f t="shared" si="77"/>
        <v>0</v>
      </c>
      <c r="AQ151" s="1108"/>
      <c r="AR151" s="1109">
        <f t="shared" si="81"/>
        <v>0</v>
      </c>
      <c r="AS151" s="1110">
        <f t="shared" si="82"/>
        <v>0</v>
      </c>
      <c r="AV151" s="696"/>
      <c r="AX151" s="696"/>
      <c r="AZ151" s="696"/>
    </row>
    <row r="152" spans="1:52" x14ac:dyDescent="0.2">
      <c r="A152" s="550"/>
      <c r="B152" s="551"/>
      <c r="C152" s="565"/>
      <c r="D152" s="553"/>
      <c r="E152" s="553"/>
      <c r="F152" s="554"/>
      <c r="G152" s="540">
        <f t="shared" si="55"/>
        <v>0</v>
      </c>
      <c r="H152" s="541"/>
      <c r="I152" s="541"/>
      <c r="J152" s="541"/>
      <c r="K152" s="541"/>
      <c r="L152" s="541"/>
      <c r="M152" s="541"/>
      <c r="N152" s="541"/>
      <c r="O152" s="541"/>
      <c r="P152" s="541"/>
      <c r="Q152" s="541"/>
      <c r="R152" s="541"/>
      <c r="S152" s="566">
        <f t="shared" si="56"/>
        <v>0</v>
      </c>
      <c r="T152" s="567">
        <f t="shared" si="80"/>
        <v>0</v>
      </c>
      <c r="U152" s="545"/>
      <c r="V152" s="618">
        <f t="shared" si="57"/>
        <v>0</v>
      </c>
      <c r="W152" s="546">
        <f t="shared" si="58"/>
        <v>0</v>
      </c>
      <c r="X152" s="546">
        <f t="shared" si="59"/>
        <v>0</v>
      </c>
      <c r="Y152" s="546">
        <f t="shared" si="60"/>
        <v>0</v>
      </c>
      <c r="Z152" s="619">
        <f t="shared" si="61"/>
        <v>0</v>
      </c>
      <c r="AA152" s="547">
        <f t="shared" si="62"/>
        <v>0</v>
      </c>
      <c r="AB152" s="547">
        <f t="shared" si="63"/>
        <v>0</v>
      </c>
      <c r="AC152" s="547">
        <f t="shared" si="64"/>
        <v>0</v>
      </c>
      <c r="AD152" s="620">
        <f t="shared" si="65"/>
        <v>0</v>
      </c>
      <c r="AE152" s="548">
        <f t="shared" si="66"/>
        <v>0</v>
      </c>
      <c r="AF152" s="548">
        <f t="shared" si="67"/>
        <v>0</v>
      </c>
      <c r="AG152" s="548">
        <f t="shared" si="68"/>
        <v>0</v>
      </c>
      <c r="AH152" s="549">
        <f t="shared" si="69"/>
        <v>0</v>
      </c>
      <c r="AI152" s="549">
        <f t="shared" si="70"/>
        <v>0</v>
      </c>
      <c r="AJ152" s="549">
        <f t="shared" si="71"/>
        <v>0</v>
      </c>
      <c r="AK152" s="483">
        <f t="shared" si="72"/>
        <v>0</v>
      </c>
      <c r="AL152" s="483">
        <f t="shared" si="73"/>
        <v>0</v>
      </c>
      <c r="AM152" s="483">
        <f t="shared" si="74"/>
        <v>0</v>
      </c>
      <c r="AN152" s="1021">
        <f t="shared" si="75"/>
        <v>0</v>
      </c>
      <c r="AO152" s="1019">
        <f t="shared" si="76"/>
        <v>0</v>
      </c>
      <c r="AP152" s="1020">
        <f t="shared" si="77"/>
        <v>0</v>
      </c>
      <c r="AQ152" s="1108"/>
      <c r="AR152" s="1109">
        <f t="shared" si="81"/>
        <v>0</v>
      </c>
      <c r="AS152" s="1110">
        <f t="shared" si="82"/>
        <v>0</v>
      </c>
      <c r="AV152" s="696"/>
      <c r="AX152" s="696"/>
      <c r="AZ152" s="696"/>
    </row>
    <row r="153" spans="1:52" x14ac:dyDescent="0.2">
      <c r="A153" s="550"/>
      <c r="B153" s="551"/>
      <c r="C153" s="565"/>
      <c r="D153" s="553"/>
      <c r="E153" s="553"/>
      <c r="F153" s="554"/>
      <c r="G153" s="540">
        <f t="shared" si="55"/>
        <v>0</v>
      </c>
      <c r="H153" s="541"/>
      <c r="I153" s="541"/>
      <c r="J153" s="541"/>
      <c r="K153" s="541"/>
      <c r="L153" s="541"/>
      <c r="M153" s="541"/>
      <c r="N153" s="541"/>
      <c r="O153" s="541"/>
      <c r="P153" s="541"/>
      <c r="Q153" s="541"/>
      <c r="R153" s="541"/>
      <c r="S153" s="566">
        <f t="shared" si="56"/>
        <v>0</v>
      </c>
      <c r="T153" s="567">
        <f t="shared" si="80"/>
        <v>0</v>
      </c>
      <c r="U153" s="545"/>
      <c r="V153" s="618">
        <f t="shared" si="57"/>
        <v>0</v>
      </c>
      <c r="W153" s="546">
        <f t="shared" si="58"/>
        <v>0</v>
      </c>
      <c r="X153" s="546">
        <f t="shared" si="59"/>
        <v>0</v>
      </c>
      <c r="Y153" s="546">
        <f t="shared" si="60"/>
        <v>0</v>
      </c>
      <c r="Z153" s="619">
        <f t="shared" si="61"/>
        <v>0</v>
      </c>
      <c r="AA153" s="547">
        <f t="shared" si="62"/>
        <v>0</v>
      </c>
      <c r="AB153" s="547">
        <f t="shared" si="63"/>
        <v>0</v>
      </c>
      <c r="AC153" s="547">
        <f t="shared" si="64"/>
        <v>0</v>
      </c>
      <c r="AD153" s="620">
        <f t="shared" si="65"/>
        <v>0</v>
      </c>
      <c r="AE153" s="548">
        <f t="shared" si="66"/>
        <v>0</v>
      </c>
      <c r="AF153" s="548">
        <f t="shared" si="67"/>
        <v>0</v>
      </c>
      <c r="AG153" s="548">
        <f t="shared" si="68"/>
        <v>0</v>
      </c>
      <c r="AH153" s="549">
        <f t="shared" si="69"/>
        <v>0</v>
      </c>
      <c r="AI153" s="549">
        <f t="shared" si="70"/>
        <v>0</v>
      </c>
      <c r="AJ153" s="549">
        <f t="shared" si="71"/>
        <v>0</v>
      </c>
      <c r="AK153" s="483">
        <f t="shared" si="72"/>
        <v>0</v>
      </c>
      <c r="AL153" s="483">
        <f t="shared" si="73"/>
        <v>0</v>
      </c>
      <c r="AM153" s="483">
        <f t="shared" si="74"/>
        <v>0</v>
      </c>
      <c r="AN153" s="1021">
        <f t="shared" si="75"/>
        <v>0</v>
      </c>
      <c r="AO153" s="1019">
        <f t="shared" si="76"/>
        <v>0</v>
      </c>
      <c r="AP153" s="1020">
        <f t="shared" si="77"/>
        <v>0</v>
      </c>
      <c r="AQ153" s="1108"/>
      <c r="AR153" s="1109">
        <f t="shared" si="81"/>
        <v>0</v>
      </c>
      <c r="AS153" s="1110">
        <f t="shared" si="82"/>
        <v>0</v>
      </c>
      <c r="AV153" s="696"/>
      <c r="AX153" s="696"/>
      <c r="AZ153" s="696"/>
    </row>
    <row r="154" spans="1:52" x14ac:dyDescent="0.2">
      <c r="A154" s="550"/>
      <c r="B154" s="551"/>
      <c r="C154" s="565"/>
      <c r="D154" s="553"/>
      <c r="E154" s="553"/>
      <c r="F154" s="554"/>
      <c r="G154" s="540">
        <f t="shared" si="55"/>
        <v>0</v>
      </c>
      <c r="H154" s="541"/>
      <c r="I154" s="541"/>
      <c r="J154" s="541"/>
      <c r="K154" s="541"/>
      <c r="L154" s="541"/>
      <c r="M154" s="541"/>
      <c r="N154" s="541"/>
      <c r="O154" s="541"/>
      <c r="P154" s="541"/>
      <c r="Q154" s="541"/>
      <c r="R154" s="541"/>
      <c r="S154" s="566">
        <f t="shared" si="56"/>
        <v>0</v>
      </c>
      <c r="T154" s="567">
        <f t="shared" si="80"/>
        <v>0</v>
      </c>
      <c r="U154" s="545"/>
      <c r="V154" s="618">
        <f t="shared" si="57"/>
        <v>0</v>
      </c>
      <c r="W154" s="546">
        <f t="shared" si="58"/>
        <v>0</v>
      </c>
      <c r="X154" s="546">
        <f t="shared" si="59"/>
        <v>0</v>
      </c>
      <c r="Y154" s="546">
        <f t="shared" si="60"/>
        <v>0</v>
      </c>
      <c r="Z154" s="619">
        <f t="shared" si="61"/>
        <v>0</v>
      </c>
      <c r="AA154" s="547">
        <f t="shared" si="62"/>
        <v>0</v>
      </c>
      <c r="AB154" s="547">
        <f t="shared" si="63"/>
        <v>0</v>
      </c>
      <c r="AC154" s="547">
        <f t="shared" si="64"/>
        <v>0</v>
      </c>
      <c r="AD154" s="620">
        <f t="shared" si="65"/>
        <v>0</v>
      </c>
      <c r="AE154" s="548">
        <f t="shared" si="66"/>
        <v>0</v>
      </c>
      <c r="AF154" s="548">
        <f t="shared" si="67"/>
        <v>0</v>
      </c>
      <c r="AG154" s="548">
        <f t="shared" si="68"/>
        <v>0</v>
      </c>
      <c r="AH154" s="549">
        <f t="shared" si="69"/>
        <v>0</v>
      </c>
      <c r="AI154" s="549">
        <f t="shared" si="70"/>
        <v>0</v>
      </c>
      <c r="AJ154" s="549">
        <f t="shared" si="71"/>
        <v>0</v>
      </c>
      <c r="AK154" s="483">
        <f t="shared" si="72"/>
        <v>0</v>
      </c>
      <c r="AL154" s="483">
        <f t="shared" si="73"/>
        <v>0</v>
      </c>
      <c r="AM154" s="483">
        <f t="shared" si="74"/>
        <v>0</v>
      </c>
      <c r="AN154" s="1021">
        <f t="shared" si="75"/>
        <v>0</v>
      </c>
      <c r="AO154" s="1019">
        <f t="shared" si="76"/>
        <v>0</v>
      </c>
      <c r="AP154" s="1020">
        <f t="shared" si="77"/>
        <v>0</v>
      </c>
      <c r="AQ154" s="1108"/>
      <c r="AR154" s="1109">
        <f t="shared" si="81"/>
        <v>0</v>
      </c>
      <c r="AS154" s="1110">
        <f t="shared" si="82"/>
        <v>0</v>
      </c>
      <c r="AV154" s="696"/>
      <c r="AX154" s="696"/>
      <c r="AZ154" s="696"/>
    </row>
    <row r="155" spans="1:52" x14ac:dyDescent="0.2">
      <c r="A155" s="550"/>
      <c r="B155" s="551"/>
      <c r="C155" s="565"/>
      <c r="D155" s="553"/>
      <c r="E155" s="553"/>
      <c r="F155" s="554"/>
      <c r="G155" s="540">
        <f t="shared" si="55"/>
        <v>0</v>
      </c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541"/>
      <c r="S155" s="566">
        <f t="shared" si="56"/>
        <v>0</v>
      </c>
      <c r="T155" s="567">
        <f t="shared" si="80"/>
        <v>0</v>
      </c>
      <c r="U155" s="545"/>
      <c r="V155" s="618">
        <f t="shared" si="57"/>
        <v>0</v>
      </c>
      <c r="W155" s="546">
        <f t="shared" si="58"/>
        <v>0</v>
      </c>
      <c r="X155" s="546">
        <f t="shared" si="59"/>
        <v>0</v>
      </c>
      <c r="Y155" s="546">
        <f t="shared" si="60"/>
        <v>0</v>
      </c>
      <c r="Z155" s="619">
        <f t="shared" si="61"/>
        <v>0</v>
      </c>
      <c r="AA155" s="547">
        <f t="shared" si="62"/>
        <v>0</v>
      </c>
      <c r="AB155" s="547">
        <f t="shared" si="63"/>
        <v>0</v>
      </c>
      <c r="AC155" s="547">
        <f t="shared" si="64"/>
        <v>0</v>
      </c>
      <c r="AD155" s="620">
        <f t="shared" si="65"/>
        <v>0</v>
      </c>
      <c r="AE155" s="548">
        <f t="shared" si="66"/>
        <v>0</v>
      </c>
      <c r="AF155" s="548">
        <f t="shared" si="67"/>
        <v>0</v>
      </c>
      <c r="AG155" s="548">
        <f t="shared" si="68"/>
        <v>0</v>
      </c>
      <c r="AH155" s="549">
        <f t="shared" si="69"/>
        <v>0</v>
      </c>
      <c r="AI155" s="549">
        <f t="shared" si="70"/>
        <v>0</v>
      </c>
      <c r="AJ155" s="549">
        <f t="shared" si="71"/>
        <v>0</v>
      </c>
      <c r="AK155" s="483">
        <f t="shared" si="72"/>
        <v>0</v>
      </c>
      <c r="AL155" s="483">
        <f t="shared" si="73"/>
        <v>0</v>
      </c>
      <c r="AM155" s="483">
        <f t="shared" si="74"/>
        <v>0</v>
      </c>
      <c r="AN155" s="1021">
        <f t="shared" si="75"/>
        <v>0</v>
      </c>
      <c r="AO155" s="1019">
        <f t="shared" si="76"/>
        <v>0</v>
      </c>
      <c r="AP155" s="1020">
        <f t="shared" si="77"/>
        <v>0</v>
      </c>
      <c r="AQ155" s="1108"/>
      <c r="AR155" s="1109">
        <f t="shared" si="81"/>
        <v>0</v>
      </c>
      <c r="AS155" s="1110">
        <f t="shared" si="82"/>
        <v>0</v>
      </c>
      <c r="AV155" s="696"/>
      <c r="AX155" s="696"/>
      <c r="AZ155" s="696"/>
    </row>
    <row r="156" spans="1:52" x14ac:dyDescent="0.2">
      <c r="A156" s="550"/>
      <c r="B156" s="551"/>
      <c r="C156" s="565"/>
      <c r="D156" s="553"/>
      <c r="E156" s="553"/>
      <c r="F156" s="554"/>
      <c r="G156" s="540">
        <f t="shared" si="55"/>
        <v>0</v>
      </c>
      <c r="H156" s="541"/>
      <c r="I156" s="541"/>
      <c r="J156" s="541"/>
      <c r="K156" s="541"/>
      <c r="L156" s="541"/>
      <c r="M156" s="541"/>
      <c r="N156" s="541"/>
      <c r="O156" s="541"/>
      <c r="P156" s="541"/>
      <c r="Q156" s="541"/>
      <c r="R156" s="541"/>
      <c r="S156" s="566">
        <f t="shared" si="56"/>
        <v>0</v>
      </c>
      <c r="T156" s="567">
        <f t="shared" si="80"/>
        <v>0</v>
      </c>
      <c r="U156" s="545"/>
      <c r="V156" s="618">
        <f t="shared" si="57"/>
        <v>0</v>
      </c>
      <c r="W156" s="546">
        <f t="shared" si="58"/>
        <v>0</v>
      </c>
      <c r="X156" s="546">
        <f t="shared" si="59"/>
        <v>0</v>
      </c>
      <c r="Y156" s="546">
        <f t="shared" si="60"/>
        <v>0</v>
      </c>
      <c r="Z156" s="619">
        <f t="shared" si="61"/>
        <v>0</v>
      </c>
      <c r="AA156" s="547">
        <f t="shared" si="62"/>
        <v>0</v>
      </c>
      <c r="AB156" s="547">
        <f t="shared" si="63"/>
        <v>0</v>
      </c>
      <c r="AC156" s="547">
        <f t="shared" si="64"/>
        <v>0</v>
      </c>
      <c r="AD156" s="620">
        <f t="shared" si="65"/>
        <v>0</v>
      </c>
      <c r="AE156" s="548">
        <f t="shared" si="66"/>
        <v>0</v>
      </c>
      <c r="AF156" s="548">
        <f t="shared" si="67"/>
        <v>0</v>
      </c>
      <c r="AG156" s="548">
        <f t="shared" si="68"/>
        <v>0</v>
      </c>
      <c r="AH156" s="549">
        <f t="shared" si="69"/>
        <v>0</v>
      </c>
      <c r="AI156" s="549">
        <f t="shared" si="70"/>
        <v>0</v>
      </c>
      <c r="AJ156" s="549">
        <f t="shared" si="71"/>
        <v>0</v>
      </c>
      <c r="AK156" s="483">
        <f t="shared" si="72"/>
        <v>0</v>
      </c>
      <c r="AL156" s="483">
        <f t="shared" si="73"/>
        <v>0</v>
      </c>
      <c r="AM156" s="483">
        <f t="shared" si="74"/>
        <v>0</v>
      </c>
      <c r="AN156" s="1021">
        <f t="shared" si="75"/>
        <v>0</v>
      </c>
      <c r="AO156" s="1019">
        <f t="shared" si="76"/>
        <v>0</v>
      </c>
      <c r="AP156" s="1020">
        <f t="shared" si="77"/>
        <v>0</v>
      </c>
      <c r="AQ156" s="1108"/>
      <c r="AR156" s="1109">
        <f t="shared" si="81"/>
        <v>0</v>
      </c>
      <c r="AS156" s="1110">
        <f t="shared" si="82"/>
        <v>0</v>
      </c>
      <c r="AV156" s="696"/>
      <c r="AX156" s="696"/>
      <c r="AZ156" s="696"/>
    </row>
    <row r="157" spans="1:52" x14ac:dyDescent="0.2">
      <c r="A157" s="550"/>
      <c r="B157" s="551"/>
      <c r="C157" s="565"/>
      <c r="D157" s="553"/>
      <c r="E157" s="553"/>
      <c r="F157" s="554"/>
      <c r="G157" s="540">
        <f t="shared" si="55"/>
        <v>0</v>
      </c>
      <c r="H157" s="541"/>
      <c r="I157" s="541"/>
      <c r="J157" s="541"/>
      <c r="K157" s="541"/>
      <c r="L157" s="541"/>
      <c r="M157" s="541"/>
      <c r="N157" s="541"/>
      <c r="O157" s="541"/>
      <c r="P157" s="541"/>
      <c r="Q157" s="541"/>
      <c r="R157" s="541"/>
      <c r="S157" s="566">
        <f t="shared" si="56"/>
        <v>0</v>
      </c>
      <c r="T157" s="567">
        <f t="shared" si="80"/>
        <v>0</v>
      </c>
      <c r="U157" s="545"/>
      <c r="V157" s="618">
        <f t="shared" si="57"/>
        <v>0</v>
      </c>
      <c r="W157" s="546">
        <f t="shared" si="58"/>
        <v>0</v>
      </c>
      <c r="X157" s="546">
        <f t="shared" si="59"/>
        <v>0</v>
      </c>
      <c r="Y157" s="546">
        <f t="shared" si="60"/>
        <v>0</v>
      </c>
      <c r="Z157" s="619">
        <f t="shared" si="61"/>
        <v>0</v>
      </c>
      <c r="AA157" s="547">
        <f t="shared" si="62"/>
        <v>0</v>
      </c>
      <c r="AB157" s="547">
        <f t="shared" si="63"/>
        <v>0</v>
      </c>
      <c r="AC157" s="547">
        <f t="shared" si="64"/>
        <v>0</v>
      </c>
      <c r="AD157" s="620">
        <f t="shared" si="65"/>
        <v>0</v>
      </c>
      <c r="AE157" s="548">
        <f t="shared" si="66"/>
        <v>0</v>
      </c>
      <c r="AF157" s="548">
        <f t="shared" si="67"/>
        <v>0</v>
      </c>
      <c r="AG157" s="548">
        <f t="shared" si="68"/>
        <v>0</v>
      </c>
      <c r="AH157" s="549">
        <f t="shared" si="69"/>
        <v>0</v>
      </c>
      <c r="AI157" s="549">
        <f t="shared" si="70"/>
        <v>0</v>
      </c>
      <c r="AJ157" s="549">
        <f t="shared" si="71"/>
        <v>0</v>
      </c>
      <c r="AK157" s="483">
        <f t="shared" si="72"/>
        <v>0</v>
      </c>
      <c r="AL157" s="483">
        <f t="shared" si="73"/>
        <v>0</v>
      </c>
      <c r="AM157" s="483">
        <f t="shared" si="74"/>
        <v>0</v>
      </c>
      <c r="AN157" s="1021">
        <f t="shared" si="75"/>
        <v>0</v>
      </c>
      <c r="AO157" s="1019">
        <f t="shared" si="76"/>
        <v>0</v>
      </c>
      <c r="AP157" s="1020">
        <f t="shared" si="77"/>
        <v>0</v>
      </c>
      <c r="AQ157" s="1108"/>
      <c r="AR157" s="1109">
        <f t="shared" si="81"/>
        <v>0</v>
      </c>
      <c r="AS157" s="1110">
        <f t="shared" si="82"/>
        <v>0</v>
      </c>
      <c r="AV157" s="696"/>
      <c r="AX157" s="696"/>
      <c r="AZ157" s="696"/>
    </row>
    <row r="158" spans="1:52" x14ac:dyDescent="0.2">
      <c r="A158" s="550"/>
      <c r="B158" s="551"/>
      <c r="C158" s="565"/>
      <c r="D158" s="553"/>
      <c r="E158" s="553"/>
      <c r="F158" s="554"/>
      <c r="G158" s="540">
        <f t="shared" si="55"/>
        <v>0</v>
      </c>
      <c r="H158" s="541"/>
      <c r="I158" s="541"/>
      <c r="J158" s="541"/>
      <c r="K158" s="541"/>
      <c r="L158" s="541"/>
      <c r="M158" s="541"/>
      <c r="N158" s="541"/>
      <c r="O158" s="541"/>
      <c r="P158" s="541"/>
      <c r="Q158" s="541"/>
      <c r="R158" s="541"/>
      <c r="S158" s="566">
        <f t="shared" si="56"/>
        <v>0</v>
      </c>
      <c r="T158" s="567">
        <f t="shared" si="80"/>
        <v>0</v>
      </c>
      <c r="U158" s="545"/>
      <c r="V158" s="618">
        <f t="shared" si="57"/>
        <v>0</v>
      </c>
      <c r="W158" s="546">
        <f t="shared" si="58"/>
        <v>0</v>
      </c>
      <c r="X158" s="546">
        <f t="shared" si="59"/>
        <v>0</v>
      </c>
      <c r="Y158" s="546">
        <f t="shared" si="60"/>
        <v>0</v>
      </c>
      <c r="Z158" s="619">
        <f t="shared" si="61"/>
        <v>0</v>
      </c>
      <c r="AA158" s="547">
        <f t="shared" si="62"/>
        <v>0</v>
      </c>
      <c r="AB158" s="547">
        <f t="shared" si="63"/>
        <v>0</v>
      </c>
      <c r="AC158" s="547">
        <f t="shared" si="64"/>
        <v>0</v>
      </c>
      <c r="AD158" s="620">
        <f t="shared" si="65"/>
        <v>0</v>
      </c>
      <c r="AE158" s="548">
        <f t="shared" si="66"/>
        <v>0</v>
      </c>
      <c r="AF158" s="548">
        <f t="shared" si="67"/>
        <v>0</v>
      </c>
      <c r="AG158" s="548">
        <f t="shared" si="68"/>
        <v>0</v>
      </c>
      <c r="AH158" s="549">
        <f t="shared" si="69"/>
        <v>0</v>
      </c>
      <c r="AI158" s="549">
        <f t="shared" si="70"/>
        <v>0</v>
      </c>
      <c r="AJ158" s="549">
        <f t="shared" si="71"/>
        <v>0</v>
      </c>
      <c r="AK158" s="483">
        <f t="shared" si="72"/>
        <v>0</v>
      </c>
      <c r="AL158" s="483">
        <f t="shared" si="73"/>
        <v>0</v>
      </c>
      <c r="AM158" s="483">
        <f t="shared" si="74"/>
        <v>0</v>
      </c>
      <c r="AN158" s="1021">
        <f t="shared" si="75"/>
        <v>0</v>
      </c>
      <c r="AO158" s="1019">
        <f t="shared" si="76"/>
        <v>0</v>
      </c>
      <c r="AP158" s="1020">
        <f t="shared" si="77"/>
        <v>0</v>
      </c>
      <c r="AQ158" s="1108"/>
      <c r="AR158" s="1109">
        <f t="shared" si="81"/>
        <v>0</v>
      </c>
      <c r="AS158" s="1110">
        <f t="shared" si="82"/>
        <v>0</v>
      </c>
      <c r="AV158" s="696"/>
      <c r="AX158" s="696"/>
      <c r="AZ158" s="696"/>
    </row>
    <row r="159" spans="1:52" x14ac:dyDescent="0.2">
      <c r="A159" s="550"/>
      <c r="B159" s="551"/>
      <c r="C159" s="565"/>
      <c r="D159" s="553"/>
      <c r="E159" s="553"/>
      <c r="F159" s="554"/>
      <c r="G159" s="540">
        <f t="shared" si="55"/>
        <v>0</v>
      </c>
      <c r="H159" s="541"/>
      <c r="I159" s="541"/>
      <c r="J159" s="541"/>
      <c r="K159" s="541"/>
      <c r="L159" s="541"/>
      <c r="M159" s="541"/>
      <c r="N159" s="541"/>
      <c r="O159" s="541"/>
      <c r="P159" s="541"/>
      <c r="Q159" s="541"/>
      <c r="R159" s="541"/>
      <c r="S159" s="566">
        <f t="shared" si="56"/>
        <v>0</v>
      </c>
      <c r="T159" s="567">
        <f t="shared" si="80"/>
        <v>0</v>
      </c>
      <c r="U159" s="545"/>
      <c r="V159" s="618">
        <f t="shared" si="57"/>
        <v>0</v>
      </c>
      <c r="W159" s="546">
        <f t="shared" si="58"/>
        <v>0</v>
      </c>
      <c r="X159" s="546">
        <f t="shared" si="59"/>
        <v>0</v>
      </c>
      <c r="Y159" s="546">
        <f t="shared" si="60"/>
        <v>0</v>
      </c>
      <c r="Z159" s="619">
        <f t="shared" si="61"/>
        <v>0</v>
      </c>
      <c r="AA159" s="547">
        <f t="shared" si="62"/>
        <v>0</v>
      </c>
      <c r="AB159" s="547">
        <f t="shared" si="63"/>
        <v>0</v>
      </c>
      <c r="AC159" s="547">
        <f t="shared" si="64"/>
        <v>0</v>
      </c>
      <c r="AD159" s="620">
        <f t="shared" si="65"/>
        <v>0</v>
      </c>
      <c r="AE159" s="548">
        <f t="shared" si="66"/>
        <v>0</v>
      </c>
      <c r="AF159" s="548">
        <f t="shared" si="67"/>
        <v>0</v>
      </c>
      <c r="AG159" s="548">
        <f t="shared" si="68"/>
        <v>0</v>
      </c>
      <c r="AH159" s="549">
        <f t="shared" si="69"/>
        <v>0</v>
      </c>
      <c r="AI159" s="549">
        <f t="shared" si="70"/>
        <v>0</v>
      </c>
      <c r="AJ159" s="549">
        <f t="shared" si="71"/>
        <v>0</v>
      </c>
      <c r="AK159" s="483">
        <f t="shared" si="72"/>
        <v>0</v>
      </c>
      <c r="AL159" s="483">
        <f t="shared" si="73"/>
        <v>0</v>
      </c>
      <c r="AM159" s="483">
        <f t="shared" si="74"/>
        <v>0</v>
      </c>
      <c r="AN159" s="1021">
        <f t="shared" si="75"/>
        <v>0</v>
      </c>
      <c r="AO159" s="1019">
        <f t="shared" si="76"/>
        <v>0</v>
      </c>
      <c r="AP159" s="1020">
        <f t="shared" si="77"/>
        <v>0</v>
      </c>
      <c r="AQ159" s="1108"/>
      <c r="AR159" s="1109">
        <f t="shared" si="81"/>
        <v>0</v>
      </c>
      <c r="AS159" s="1110">
        <f t="shared" si="82"/>
        <v>0</v>
      </c>
      <c r="AV159" s="696"/>
      <c r="AX159" s="696"/>
      <c r="AZ159" s="696"/>
    </row>
    <row r="160" spans="1:52" x14ac:dyDescent="0.2">
      <c r="A160" s="550"/>
      <c r="B160" s="551"/>
      <c r="C160" s="565"/>
      <c r="D160" s="553"/>
      <c r="E160" s="553"/>
      <c r="F160" s="554"/>
      <c r="G160" s="540">
        <f t="shared" si="55"/>
        <v>0</v>
      </c>
      <c r="H160" s="541"/>
      <c r="I160" s="541"/>
      <c r="J160" s="541"/>
      <c r="K160" s="541"/>
      <c r="L160" s="541"/>
      <c r="M160" s="541"/>
      <c r="N160" s="541"/>
      <c r="O160" s="541"/>
      <c r="P160" s="541"/>
      <c r="Q160" s="541"/>
      <c r="R160" s="541"/>
      <c r="S160" s="566">
        <f t="shared" si="56"/>
        <v>0</v>
      </c>
      <c r="T160" s="567">
        <f t="shared" si="80"/>
        <v>0</v>
      </c>
      <c r="U160" s="545"/>
      <c r="V160" s="618">
        <f t="shared" si="57"/>
        <v>0</v>
      </c>
      <c r="W160" s="546">
        <f t="shared" si="58"/>
        <v>0</v>
      </c>
      <c r="X160" s="546">
        <f t="shared" si="59"/>
        <v>0</v>
      </c>
      <c r="Y160" s="546">
        <f t="shared" si="60"/>
        <v>0</v>
      </c>
      <c r="Z160" s="619">
        <f t="shared" si="61"/>
        <v>0</v>
      </c>
      <c r="AA160" s="547">
        <f t="shared" si="62"/>
        <v>0</v>
      </c>
      <c r="AB160" s="547">
        <f t="shared" si="63"/>
        <v>0</v>
      </c>
      <c r="AC160" s="547">
        <f t="shared" si="64"/>
        <v>0</v>
      </c>
      <c r="AD160" s="620">
        <f t="shared" si="65"/>
        <v>0</v>
      </c>
      <c r="AE160" s="548">
        <f t="shared" si="66"/>
        <v>0</v>
      </c>
      <c r="AF160" s="548">
        <f t="shared" si="67"/>
        <v>0</v>
      </c>
      <c r="AG160" s="548">
        <f t="shared" si="68"/>
        <v>0</v>
      </c>
      <c r="AH160" s="549">
        <f t="shared" si="69"/>
        <v>0</v>
      </c>
      <c r="AI160" s="549">
        <f t="shared" si="70"/>
        <v>0</v>
      </c>
      <c r="AJ160" s="549">
        <f t="shared" si="71"/>
        <v>0</v>
      </c>
      <c r="AK160" s="483">
        <f t="shared" si="72"/>
        <v>0</v>
      </c>
      <c r="AL160" s="483">
        <f t="shared" si="73"/>
        <v>0</v>
      </c>
      <c r="AM160" s="483">
        <f t="shared" si="74"/>
        <v>0</v>
      </c>
      <c r="AN160" s="1021">
        <f t="shared" si="75"/>
        <v>0</v>
      </c>
      <c r="AO160" s="1019">
        <f t="shared" si="76"/>
        <v>0</v>
      </c>
      <c r="AP160" s="1020">
        <f t="shared" si="77"/>
        <v>0</v>
      </c>
      <c r="AQ160" s="1108"/>
      <c r="AR160" s="1109">
        <f t="shared" si="81"/>
        <v>0</v>
      </c>
      <c r="AS160" s="1110">
        <f t="shared" si="82"/>
        <v>0</v>
      </c>
      <c r="AV160" s="696"/>
      <c r="AX160" s="696"/>
      <c r="AZ160" s="696"/>
    </row>
    <row r="161" spans="1:52" x14ac:dyDescent="0.2">
      <c r="A161" s="550"/>
      <c r="B161" s="551"/>
      <c r="C161" s="565"/>
      <c r="D161" s="553"/>
      <c r="E161" s="553"/>
      <c r="F161" s="554"/>
      <c r="G161" s="540">
        <f t="shared" si="55"/>
        <v>0</v>
      </c>
      <c r="H161" s="541"/>
      <c r="I161" s="541"/>
      <c r="J161" s="541"/>
      <c r="K161" s="541"/>
      <c r="L161" s="541"/>
      <c r="M161" s="541"/>
      <c r="N161" s="541"/>
      <c r="O161" s="541"/>
      <c r="P161" s="541"/>
      <c r="Q161" s="541"/>
      <c r="R161" s="541"/>
      <c r="S161" s="566">
        <f t="shared" si="56"/>
        <v>0</v>
      </c>
      <c r="T161" s="567">
        <f t="shared" si="80"/>
        <v>0</v>
      </c>
      <c r="U161" s="545"/>
      <c r="V161" s="618">
        <f t="shared" si="57"/>
        <v>0</v>
      </c>
      <c r="W161" s="546">
        <f t="shared" si="58"/>
        <v>0</v>
      </c>
      <c r="X161" s="546">
        <f t="shared" si="59"/>
        <v>0</v>
      </c>
      <c r="Y161" s="546">
        <f t="shared" si="60"/>
        <v>0</v>
      </c>
      <c r="Z161" s="619">
        <f t="shared" si="61"/>
        <v>0</v>
      </c>
      <c r="AA161" s="547">
        <f t="shared" si="62"/>
        <v>0</v>
      </c>
      <c r="AB161" s="547">
        <f t="shared" si="63"/>
        <v>0</v>
      </c>
      <c r="AC161" s="547">
        <f t="shared" si="64"/>
        <v>0</v>
      </c>
      <c r="AD161" s="620">
        <f t="shared" si="65"/>
        <v>0</v>
      </c>
      <c r="AE161" s="548">
        <f t="shared" si="66"/>
        <v>0</v>
      </c>
      <c r="AF161" s="548">
        <f t="shared" si="67"/>
        <v>0</v>
      </c>
      <c r="AG161" s="548">
        <f t="shared" si="68"/>
        <v>0</v>
      </c>
      <c r="AH161" s="549">
        <f t="shared" si="69"/>
        <v>0</v>
      </c>
      <c r="AI161" s="549">
        <f t="shared" si="70"/>
        <v>0</v>
      </c>
      <c r="AJ161" s="549">
        <f t="shared" si="71"/>
        <v>0</v>
      </c>
      <c r="AK161" s="483">
        <f t="shared" si="72"/>
        <v>0</v>
      </c>
      <c r="AL161" s="483">
        <f t="shared" si="73"/>
        <v>0</v>
      </c>
      <c r="AM161" s="483">
        <f t="shared" si="74"/>
        <v>0</v>
      </c>
      <c r="AN161" s="1021">
        <f t="shared" si="75"/>
        <v>0</v>
      </c>
      <c r="AO161" s="1019">
        <f t="shared" si="76"/>
        <v>0</v>
      </c>
      <c r="AP161" s="1020">
        <f t="shared" si="77"/>
        <v>0</v>
      </c>
      <c r="AQ161" s="1108"/>
      <c r="AR161" s="1109">
        <f t="shared" si="81"/>
        <v>0</v>
      </c>
      <c r="AS161" s="1110">
        <f t="shared" si="82"/>
        <v>0</v>
      </c>
      <c r="AV161" s="696"/>
      <c r="AX161" s="696"/>
      <c r="AZ161" s="696"/>
    </row>
    <row r="162" spans="1:52" x14ac:dyDescent="0.2">
      <c r="A162" s="550"/>
      <c r="B162" s="551"/>
      <c r="C162" s="565"/>
      <c r="D162" s="553"/>
      <c r="E162" s="553"/>
      <c r="F162" s="554"/>
      <c r="G162" s="540">
        <f t="shared" si="55"/>
        <v>0</v>
      </c>
      <c r="H162" s="541"/>
      <c r="I162" s="541"/>
      <c r="J162" s="541"/>
      <c r="K162" s="541"/>
      <c r="L162" s="541"/>
      <c r="M162" s="541"/>
      <c r="N162" s="541"/>
      <c r="O162" s="541"/>
      <c r="P162" s="541"/>
      <c r="Q162" s="541"/>
      <c r="R162" s="541"/>
      <c r="S162" s="566">
        <f t="shared" si="56"/>
        <v>0</v>
      </c>
      <c r="T162" s="567">
        <f t="shared" si="80"/>
        <v>0</v>
      </c>
      <c r="U162" s="545"/>
      <c r="V162" s="618">
        <f t="shared" si="57"/>
        <v>0</v>
      </c>
      <c r="W162" s="546">
        <f t="shared" si="58"/>
        <v>0</v>
      </c>
      <c r="X162" s="546">
        <f t="shared" si="59"/>
        <v>0</v>
      </c>
      <c r="Y162" s="546">
        <f t="shared" si="60"/>
        <v>0</v>
      </c>
      <c r="Z162" s="619">
        <f t="shared" si="61"/>
        <v>0</v>
      </c>
      <c r="AA162" s="547">
        <f t="shared" si="62"/>
        <v>0</v>
      </c>
      <c r="AB162" s="547">
        <f t="shared" si="63"/>
        <v>0</v>
      </c>
      <c r="AC162" s="547">
        <f t="shared" si="64"/>
        <v>0</v>
      </c>
      <c r="AD162" s="620">
        <f t="shared" si="65"/>
        <v>0</v>
      </c>
      <c r="AE162" s="548">
        <f t="shared" si="66"/>
        <v>0</v>
      </c>
      <c r="AF162" s="548">
        <f t="shared" si="67"/>
        <v>0</v>
      </c>
      <c r="AG162" s="548">
        <f t="shared" si="68"/>
        <v>0</v>
      </c>
      <c r="AH162" s="549">
        <f t="shared" si="69"/>
        <v>0</v>
      </c>
      <c r="AI162" s="549">
        <f t="shared" si="70"/>
        <v>0</v>
      </c>
      <c r="AJ162" s="549">
        <f t="shared" si="71"/>
        <v>0</v>
      </c>
      <c r="AK162" s="483">
        <f t="shared" si="72"/>
        <v>0</v>
      </c>
      <c r="AL162" s="483">
        <f t="shared" si="73"/>
        <v>0</v>
      </c>
      <c r="AM162" s="483">
        <f t="shared" si="74"/>
        <v>0</v>
      </c>
      <c r="AN162" s="1021">
        <f t="shared" si="75"/>
        <v>0</v>
      </c>
      <c r="AO162" s="1019">
        <f t="shared" si="76"/>
        <v>0</v>
      </c>
      <c r="AP162" s="1020">
        <f t="shared" si="77"/>
        <v>0</v>
      </c>
      <c r="AQ162" s="1108"/>
      <c r="AR162" s="1109">
        <f t="shared" si="81"/>
        <v>0</v>
      </c>
      <c r="AS162" s="1110">
        <f t="shared" si="82"/>
        <v>0</v>
      </c>
      <c r="AV162" s="696"/>
      <c r="AX162" s="696"/>
      <c r="AZ162" s="696"/>
    </row>
    <row r="163" spans="1:52" x14ac:dyDescent="0.2">
      <c r="A163" s="550"/>
      <c r="B163" s="551"/>
      <c r="C163" s="565"/>
      <c r="D163" s="553"/>
      <c r="E163" s="553"/>
      <c r="F163" s="554"/>
      <c r="G163" s="540">
        <f t="shared" si="55"/>
        <v>0</v>
      </c>
      <c r="H163" s="541"/>
      <c r="I163" s="541"/>
      <c r="J163" s="541"/>
      <c r="K163" s="541"/>
      <c r="L163" s="541"/>
      <c r="M163" s="541"/>
      <c r="N163" s="541"/>
      <c r="O163" s="541"/>
      <c r="P163" s="541"/>
      <c r="Q163" s="541"/>
      <c r="R163" s="541"/>
      <c r="S163" s="566">
        <f t="shared" si="56"/>
        <v>0</v>
      </c>
      <c r="T163" s="567">
        <f t="shared" si="80"/>
        <v>0</v>
      </c>
      <c r="U163" s="545"/>
      <c r="V163" s="618">
        <f t="shared" si="57"/>
        <v>0</v>
      </c>
      <c r="W163" s="546">
        <f t="shared" si="58"/>
        <v>0</v>
      </c>
      <c r="X163" s="546">
        <f t="shared" si="59"/>
        <v>0</v>
      </c>
      <c r="Y163" s="546">
        <f t="shared" si="60"/>
        <v>0</v>
      </c>
      <c r="Z163" s="619">
        <f t="shared" si="61"/>
        <v>0</v>
      </c>
      <c r="AA163" s="547">
        <f t="shared" si="62"/>
        <v>0</v>
      </c>
      <c r="AB163" s="547">
        <f t="shared" si="63"/>
        <v>0</v>
      </c>
      <c r="AC163" s="547">
        <f t="shared" si="64"/>
        <v>0</v>
      </c>
      <c r="AD163" s="620">
        <f t="shared" si="65"/>
        <v>0</v>
      </c>
      <c r="AE163" s="548">
        <f t="shared" si="66"/>
        <v>0</v>
      </c>
      <c r="AF163" s="548">
        <f t="shared" si="67"/>
        <v>0</v>
      </c>
      <c r="AG163" s="548">
        <f t="shared" si="68"/>
        <v>0</v>
      </c>
      <c r="AH163" s="549">
        <f t="shared" si="69"/>
        <v>0</v>
      </c>
      <c r="AI163" s="549">
        <f t="shared" si="70"/>
        <v>0</v>
      </c>
      <c r="AJ163" s="549">
        <f t="shared" si="71"/>
        <v>0</v>
      </c>
      <c r="AK163" s="483">
        <f t="shared" si="72"/>
        <v>0</v>
      </c>
      <c r="AL163" s="483">
        <f t="shared" si="73"/>
        <v>0</v>
      </c>
      <c r="AM163" s="483">
        <f t="shared" si="74"/>
        <v>0</v>
      </c>
      <c r="AN163" s="1021">
        <f t="shared" si="75"/>
        <v>0</v>
      </c>
      <c r="AO163" s="1019">
        <f t="shared" si="76"/>
        <v>0</v>
      </c>
      <c r="AP163" s="1020">
        <f t="shared" si="77"/>
        <v>0</v>
      </c>
      <c r="AQ163" s="1108"/>
      <c r="AR163" s="1109">
        <f t="shared" si="81"/>
        <v>0</v>
      </c>
      <c r="AS163" s="1110">
        <f t="shared" si="82"/>
        <v>0</v>
      </c>
      <c r="AV163" s="696"/>
      <c r="AX163" s="696"/>
      <c r="AZ163" s="696"/>
    </row>
    <row r="164" spans="1:52" x14ac:dyDescent="0.2">
      <c r="A164" s="550"/>
      <c r="B164" s="551"/>
      <c r="C164" s="565"/>
      <c r="D164" s="553"/>
      <c r="E164" s="553"/>
      <c r="F164" s="554"/>
      <c r="G164" s="540">
        <f t="shared" si="55"/>
        <v>0</v>
      </c>
      <c r="H164" s="541"/>
      <c r="I164" s="541"/>
      <c r="J164" s="541"/>
      <c r="K164" s="541"/>
      <c r="L164" s="541"/>
      <c r="M164" s="541"/>
      <c r="N164" s="541"/>
      <c r="O164" s="541"/>
      <c r="P164" s="541"/>
      <c r="Q164" s="541"/>
      <c r="R164" s="541"/>
      <c r="S164" s="566">
        <f t="shared" si="56"/>
        <v>0</v>
      </c>
      <c r="T164" s="567">
        <f t="shared" si="80"/>
        <v>0</v>
      </c>
      <c r="U164" s="545"/>
      <c r="V164" s="618">
        <f t="shared" si="57"/>
        <v>0</v>
      </c>
      <c r="W164" s="546">
        <f t="shared" si="58"/>
        <v>0</v>
      </c>
      <c r="X164" s="546">
        <f t="shared" si="59"/>
        <v>0</v>
      </c>
      <c r="Y164" s="546">
        <f t="shared" si="60"/>
        <v>0</v>
      </c>
      <c r="Z164" s="619">
        <f t="shared" si="61"/>
        <v>0</v>
      </c>
      <c r="AA164" s="547">
        <f t="shared" si="62"/>
        <v>0</v>
      </c>
      <c r="AB164" s="547">
        <f t="shared" si="63"/>
        <v>0</v>
      </c>
      <c r="AC164" s="547">
        <f t="shared" si="64"/>
        <v>0</v>
      </c>
      <c r="AD164" s="620">
        <f t="shared" si="65"/>
        <v>0</v>
      </c>
      <c r="AE164" s="548">
        <f t="shared" si="66"/>
        <v>0</v>
      </c>
      <c r="AF164" s="548">
        <f t="shared" si="67"/>
        <v>0</v>
      </c>
      <c r="AG164" s="548">
        <f t="shared" si="68"/>
        <v>0</v>
      </c>
      <c r="AH164" s="549">
        <f t="shared" si="69"/>
        <v>0</v>
      </c>
      <c r="AI164" s="549">
        <f t="shared" si="70"/>
        <v>0</v>
      </c>
      <c r="AJ164" s="549">
        <f t="shared" si="71"/>
        <v>0</v>
      </c>
      <c r="AK164" s="483">
        <f t="shared" si="72"/>
        <v>0</v>
      </c>
      <c r="AL164" s="483">
        <f t="shared" si="73"/>
        <v>0</v>
      </c>
      <c r="AM164" s="483">
        <f t="shared" si="74"/>
        <v>0</v>
      </c>
      <c r="AN164" s="1021">
        <f t="shared" si="75"/>
        <v>0</v>
      </c>
      <c r="AO164" s="1019">
        <f t="shared" si="76"/>
        <v>0</v>
      </c>
      <c r="AP164" s="1020">
        <f t="shared" si="77"/>
        <v>0</v>
      </c>
      <c r="AQ164" s="1108"/>
      <c r="AR164" s="1109">
        <f t="shared" si="81"/>
        <v>0</v>
      </c>
      <c r="AS164" s="1110">
        <f t="shared" si="82"/>
        <v>0</v>
      </c>
      <c r="AV164" s="696"/>
      <c r="AX164" s="696"/>
      <c r="AZ164" s="696"/>
    </row>
    <row r="165" spans="1:52" x14ac:dyDescent="0.2">
      <c r="A165" s="550"/>
      <c r="B165" s="551"/>
      <c r="C165" s="565"/>
      <c r="D165" s="553"/>
      <c r="E165" s="553"/>
      <c r="F165" s="554"/>
      <c r="G165" s="540">
        <f t="shared" si="55"/>
        <v>0</v>
      </c>
      <c r="H165" s="541"/>
      <c r="I165" s="541"/>
      <c r="J165" s="541"/>
      <c r="K165" s="541"/>
      <c r="L165" s="541"/>
      <c r="M165" s="541"/>
      <c r="N165" s="541"/>
      <c r="O165" s="541"/>
      <c r="P165" s="541"/>
      <c r="Q165" s="541"/>
      <c r="R165" s="541"/>
      <c r="S165" s="566">
        <f t="shared" si="56"/>
        <v>0</v>
      </c>
      <c r="T165" s="567">
        <f t="shared" si="80"/>
        <v>0</v>
      </c>
      <c r="U165" s="545"/>
      <c r="V165" s="618">
        <f t="shared" si="57"/>
        <v>0</v>
      </c>
      <c r="W165" s="546">
        <f t="shared" si="58"/>
        <v>0</v>
      </c>
      <c r="X165" s="546">
        <f t="shared" si="59"/>
        <v>0</v>
      </c>
      <c r="Y165" s="546">
        <f t="shared" si="60"/>
        <v>0</v>
      </c>
      <c r="Z165" s="619">
        <f t="shared" si="61"/>
        <v>0</v>
      </c>
      <c r="AA165" s="547">
        <f t="shared" si="62"/>
        <v>0</v>
      </c>
      <c r="AB165" s="547">
        <f t="shared" si="63"/>
        <v>0</v>
      </c>
      <c r="AC165" s="547">
        <f t="shared" si="64"/>
        <v>0</v>
      </c>
      <c r="AD165" s="620">
        <f t="shared" si="65"/>
        <v>0</v>
      </c>
      <c r="AE165" s="548">
        <f t="shared" si="66"/>
        <v>0</v>
      </c>
      <c r="AF165" s="548">
        <f t="shared" si="67"/>
        <v>0</v>
      </c>
      <c r="AG165" s="548">
        <f t="shared" si="68"/>
        <v>0</v>
      </c>
      <c r="AH165" s="549">
        <f t="shared" si="69"/>
        <v>0</v>
      </c>
      <c r="AI165" s="549">
        <f t="shared" si="70"/>
        <v>0</v>
      </c>
      <c r="AJ165" s="549">
        <f t="shared" si="71"/>
        <v>0</v>
      </c>
      <c r="AK165" s="483">
        <f t="shared" si="72"/>
        <v>0</v>
      </c>
      <c r="AL165" s="483">
        <f t="shared" si="73"/>
        <v>0</v>
      </c>
      <c r="AM165" s="483">
        <f t="shared" si="74"/>
        <v>0</v>
      </c>
      <c r="AN165" s="1021">
        <f t="shared" si="75"/>
        <v>0</v>
      </c>
      <c r="AO165" s="1019">
        <f t="shared" si="76"/>
        <v>0</v>
      </c>
      <c r="AP165" s="1020">
        <f t="shared" si="77"/>
        <v>0</v>
      </c>
      <c r="AQ165" s="1108"/>
      <c r="AR165" s="1109">
        <f t="shared" si="81"/>
        <v>0</v>
      </c>
      <c r="AS165" s="1110">
        <f t="shared" si="82"/>
        <v>0</v>
      </c>
      <c r="AV165" s="696"/>
      <c r="AX165" s="696"/>
      <c r="AZ165" s="696"/>
    </row>
    <row r="166" spans="1:52" x14ac:dyDescent="0.2">
      <c r="A166" s="550"/>
      <c r="B166" s="551"/>
      <c r="C166" s="565"/>
      <c r="D166" s="553"/>
      <c r="E166" s="553"/>
      <c r="F166" s="554"/>
      <c r="G166" s="540">
        <f t="shared" si="55"/>
        <v>0</v>
      </c>
      <c r="H166" s="541"/>
      <c r="I166" s="541"/>
      <c r="J166" s="541"/>
      <c r="K166" s="541"/>
      <c r="L166" s="541"/>
      <c r="M166" s="541"/>
      <c r="N166" s="541"/>
      <c r="O166" s="541"/>
      <c r="P166" s="541"/>
      <c r="Q166" s="541"/>
      <c r="R166" s="541"/>
      <c r="S166" s="566">
        <f t="shared" si="56"/>
        <v>0</v>
      </c>
      <c r="T166" s="567">
        <f t="shared" si="80"/>
        <v>0</v>
      </c>
      <c r="U166" s="545"/>
      <c r="V166" s="618">
        <f t="shared" si="57"/>
        <v>0</v>
      </c>
      <c r="W166" s="546">
        <f t="shared" si="58"/>
        <v>0</v>
      </c>
      <c r="X166" s="546">
        <f t="shared" si="59"/>
        <v>0</v>
      </c>
      <c r="Y166" s="546">
        <f t="shared" si="60"/>
        <v>0</v>
      </c>
      <c r="Z166" s="619">
        <f t="shared" si="61"/>
        <v>0</v>
      </c>
      <c r="AA166" s="547">
        <f t="shared" si="62"/>
        <v>0</v>
      </c>
      <c r="AB166" s="547">
        <f t="shared" si="63"/>
        <v>0</v>
      </c>
      <c r="AC166" s="547">
        <f t="shared" si="64"/>
        <v>0</v>
      </c>
      <c r="AD166" s="620">
        <f t="shared" si="65"/>
        <v>0</v>
      </c>
      <c r="AE166" s="548">
        <f t="shared" si="66"/>
        <v>0</v>
      </c>
      <c r="AF166" s="548">
        <f t="shared" si="67"/>
        <v>0</v>
      </c>
      <c r="AG166" s="548">
        <f t="shared" si="68"/>
        <v>0</v>
      </c>
      <c r="AH166" s="549">
        <f t="shared" si="69"/>
        <v>0</v>
      </c>
      <c r="AI166" s="549">
        <f t="shared" si="70"/>
        <v>0</v>
      </c>
      <c r="AJ166" s="549">
        <f t="shared" si="71"/>
        <v>0</v>
      </c>
      <c r="AK166" s="483">
        <f t="shared" si="72"/>
        <v>0</v>
      </c>
      <c r="AL166" s="483">
        <f t="shared" si="73"/>
        <v>0</v>
      </c>
      <c r="AM166" s="483">
        <f t="shared" si="74"/>
        <v>0</v>
      </c>
      <c r="AN166" s="1021">
        <f t="shared" si="75"/>
        <v>0</v>
      </c>
      <c r="AO166" s="1019">
        <f t="shared" si="76"/>
        <v>0</v>
      </c>
      <c r="AP166" s="1020">
        <f t="shared" si="77"/>
        <v>0</v>
      </c>
      <c r="AQ166" s="1108"/>
      <c r="AR166" s="1109">
        <f t="shared" si="81"/>
        <v>0</v>
      </c>
      <c r="AS166" s="1110">
        <f t="shared" si="82"/>
        <v>0</v>
      </c>
      <c r="AV166" s="696"/>
      <c r="AX166" s="696"/>
      <c r="AZ166" s="696"/>
    </row>
    <row r="167" spans="1:52" x14ac:dyDescent="0.2">
      <c r="A167" s="550"/>
      <c r="B167" s="551"/>
      <c r="C167" s="565"/>
      <c r="D167" s="553"/>
      <c r="E167" s="553"/>
      <c r="F167" s="554"/>
      <c r="G167" s="540">
        <f t="shared" si="55"/>
        <v>0</v>
      </c>
      <c r="H167" s="541"/>
      <c r="I167" s="541"/>
      <c r="J167" s="541"/>
      <c r="K167" s="541"/>
      <c r="L167" s="541"/>
      <c r="M167" s="541"/>
      <c r="N167" s="541"/>
      <c r="O167" s="541"/>
      <c r="P167" s="541"/>
      <c r="Q167" s="541"/>
      <c r="R167" s="541"/>
      <c r="S167" s="566">
        <f t="shared" si="56"/>
        <v>0</v>
      </c>
      <c r="T167" s="567">
        <f t="shared" si="80"/>
        <v>0</v>
      </c>
      <c r="U167" s="545"/>
      <c r="V167" s="618">
        <f t="shared" si="57"/>
        <v>0</v>
      </c>
      <c r="W167" s="546">
        <f t="shared" si="58"/>
        <v>0</v>
      </c>
      <c r="X167" s="546">
        <f t="shared" si="59"/>
        <v>0</v>
      </c>
      <c r="Y167" s="546">
        <f t="shared" si="60"/>
        <v>0</v>
      </c>
      <c r="Z167" s="619">
        <f t="shared" si="61"/>
        <v>0</v>
      </c>
      <c r="AA167" s="547">
        <f t="shared" si="62"/>
        <v>0</v>
      </c>
      <c r="AB167" s="547">
        <f t="shared" si="63"/>
        <v>0</v>
      </c>
      <c r="AC167" s="547">
        <f t="shared" si="64"/>
        <v>0</v>
      </c>
      <c r="AD167" s="620">
        <f t="shared" si="65"/>
        <v>0</v>
      </c>
      <c r="AE167" s="548">
        <f t="shared" si="66"/>
        <v>0</v>
      </c>
      <c r="AF167" s="548">
        <f t="shared" si="67"/>
        <v>0</v>
      </c>
      <c r="AG167" s="548">
        <f t="shared" si="68"/>
        <v>0</v>
      </c>
      <c r="AH167" s="549">
        <f t="shared" si="69"/>
        <v>0</v>
      </c>
      <c r="AI167" s="549">
        <f t="shared" si="70"/>
        <v>0</v>
      </c>
      <c r="AJ167" s="549">
        <f t="shared" si="71"/>
        <v>0</v>
      </c>
      <c r="AK167" s="483">
        <f t="shared" si="72"/>
        <v>0</v>
      </c>
      <c r="AL167" s="483">
        <f t="shared" si="73"/>
        <v>0</v>
      </c>
      <c r="AM167" s="483">
        <f t="shared" si="74"/>
        <v>0</v>
      </c>
      <c r="AN167" s="1021">
        <f t="shared" si="75"/>
        <v>0</v>
      </c>
      <c r="AO167" s="1019">
        <f t="shared" si="76"/>
        <v>0</v>
      </c>
      <c r="AP167" s="1020">
        <f t="shared" si="77"/>
        <v>0</v>
      </c>
      <c r="AQ167" s="1108"/>
      <c r="AR167" s="1109">
        <f t="shared" si="81"/>
        <v>0</v>
      </c>
      <c r="AS167" s="1110">
        <f t="shared" si="82"/>
        <v>0</v>
      </c>
      <c r="AV167" s="696"/>
      <c r="AX167" s="696"/>
      <c r="AZ167" s="696"/>
    </row>
    <row r="168" spans="1:52" x14ac:dyDescent="0.2">
      <c r="A168" s="550"/>
      <c r="B168" s="551"/>
      <c r="C168" s="565"/>
      <c r="D168" s="553"/>
      <c r="E168" s="553"/>
      <c r="F168" s="554"/>
      <c r="G168" s="540">
        <f t="shared" si="55"/>
        <v>0</v>
      </c>
      <c r="H168" s="541"/>
      <c r="I168" s="541"/>
      <c r="J168" s="541"/>
      <c r="K168" s="541"/>
      <c r="L168" s="541"/>
      <c r="M168" s="541"/>
      <c r="N168" s="541"/>
      <c r="O168" s="541"/>
      <c r="P168" s="541"/>
      <c r="Q168" s="541"/>
      <c r="R168" s="541"/>
      <c r="S168" s="566">
        <f t="shared" si="56"/>
        <v>0</v>
      </c>
      <c r="T168" s="567">
        <f t="shared" si="80"/>
        <v>0</v>
      </c>
      <c r="U168" s="545"/>
      <c r="V168" s="618">
        <f t="shared" si="57"/>
        <v>0</v>
      </c>
      <c r="W168" s="546">
        <f t="shared" si="58"/>
        <v>0</v>
      </c>
      <c r="X168" s="546">
        <f t="shared" si="59"/>
        <v>0</v>
      </c>
      <c r="Y168" s="546">
        <f t="shared" si="60"/>
        <v>0</v>
      </c>
      <c r="Z168" s="619">
        <f t="shared" si="61"/>
        <v>0</v>
      </c>
      <c r="AA168" s="547">
        <f t="shared" si="62"/>
        <v>0</v>
      </c>
      <c r="AB168" s="547">
        <f t="shared" si="63"/>
        <v>0</v>
      </c>
      <c r="AC168" s="547">
        <f t="shared" si="64"/>
        <v>0</v>
      </c>
      <c r="AD168" s="620">
        <f t="shared" si="65"/>
        <v>0</v>
      </c>
      <c r="AE168" s="548">
        <f t="shared" si="66"/>
        <v>0</v>
      </c>
      <c r="AF168" s="548">
        <f t="shared" si="67"/>
        <v>0</v>
      </c>
      <c r="AG168" s="548">
        <f t="shared" si="68"/>
        <v>0</v>
      </c>
      <c r="AH168" s="549">
        <f t="shared" si="69"/>
        <v>0</v>
      </c>
      <c r="AI168" s="549">
        <f t="shared" si="70"/>
        <v>0</v>
      </c>
      <c r="AJ168" s="549">
        <f t="shared" si="71"/>
        <v>0</v>
      </c>
      <c r="AK168" s="483">
        <f t="shared" si="72"/>
        <v>0</v>
      </c>
      <c r="AL168" s="483">
        <f t="shared" si="73"/>
        <v>0</v>
      </c>
      <c r="AM168" s="483">
        <f t="shared" si="74"/>
        <v>0</v>
      </c>
      <c r="AN168" s="1021">
        <f t="shared" si="75"/>
        <v>0</v>
      </c>
      <c r="AO168" s="1019">
        <f t="shared" si="76"/>
        <v>0</v>
      </c>
      <c r="AP168" s="1020">
        <f t="shared" si="77"/>
        <v>0</v>
      </c>
      <c r="AQ168" s="1108"/>
      <c r="AR168" s="1109">
        <f t="shared" si="81"/>
        <v>0</v>
      </c>
      <c r="AS168" s="1110">
        <f t="shared" si="82"/>
        <v>0</v>
      </c>
      <c r="AV168" s="696"/>
      <c r="AX168" s="696"/>
      <c r="AZ168" s="696"/>
    </row>
    <row r="169" spans="1:52" x14ac:dyDescent="0.2">
      <c r="A169" s="550"/>
      <c r="B169" s="551"/>
      <c r="C169" s="565"/>
      <c r="D169" s="553"/>
      <c r="E169" s="553"/>
      <c r="F169" s="554"/>
      <c r="G169" s="540">
        <f t="shared" si="55"/>
        <v>0</v>
      </c>
      <c r="H169" s="541"/>
      <c r="I169" s="541"/>
      <c r="J169" s="541"/>
      <c r="K169" s="541"/>
      <c r="L169" s="541"/>
      <c r="M169" s="541"/>
      <c r="N169" s="541"/>
      <c r="O169" s="541"/>
      <c r="P169" s="541"/>
      <c r="Q169" s="541"/>
      <c r="R169" s="541"/>
      <c r="S169" s="566">
        <f t="shared" si="56"/>
        <v>0</v>
      </c>
      <c r="T169" s="567">
        <f t="shared" si="80"/>
        <v>0</v>
      </c>
      <c r="U169" s="545"/>
      <c r="V169" s="618">
        <f t="shared" si="57"/>
        <v>0</v>
      </c>
      <c r="W169" s="546">
        <f t="shared" si="58"/>
        <v>0</v>
      </c>
      <c r="X169" s="546">
        <f t="shared" si="59"/>
        <v>0</v>
      </c>
      <c r="Y169" s="546">
        <f t="shared" si="60"/>
        <v>0</v>
      </c>
      <c r="Z169" s="619">
        <f t="shared" si="61"/>
        <v>0</v>
      </c>
      <c r="AA169" s="547">
        <f t="shared" si="62"/>
        <v>0</v>
      </c>
      <c r="AB169" s="547">
        <f t="shared" si="63"/>
        <v>0</v>
      </c>
      <c r="AC169" s="547">
        <f t="shared" si="64"/>
        <v>0</v>
      </c>
      <c r="AD169" s="620">
        <f t="shared" si="65"/>
        <v>0</v>
      </c>
      <c r="AE169" s="548">
        <f t="shared" si="66"/>
        <v>0</v>
      </c>
      <c r="AF169" s="548">
        <f t="shared" si="67"/>
        <v>0</v>
      </c>
      <c r="AG169" s="548">
        <f t="shared" si="68"/>
        <v>0</v>
      </c>
      <c r="AH169" s="549">
        <f t="shared" si="69"/>
        <v>0</v>
      </c>
      <c r="AI169" s="549">
        <f t="shared" si="70"/>
        <v>0</v>
      </c>
      <c r="AJ169" s="549">
        <f t="shared" si="71"/>
        <v>0</v>
      </c>
      <c r="AK169" s="483">
        <f t="shared" si="72"/>
        <v>0</v>
      </c>
      <c r="AL169" s="483">
        <f t="shared" si="73"/>
        <v>0</v>
      </c>
      <c r="AM169" s="483">
        <f t="shared" si="74"/>
        <v>0</v>
      </c>
      <c r="AN169" s="1021">
        <f t="shared" si="75"/>
        <v>0</v>
      </c>
      <c r="AO169" s="1019">
        <f t="shared" si="76"/>
        <v>0</v>
      </c>
      <c r="AP169" s="1020">
        <f t="shared" si="77"/>
        <v>0</v>
      </c>
      <c r="AQ169" s="1108"/>
      <c r="AR169" s="1109">
        <f t="shared" si="81"/>
        <v>0</v>
      </c>
      <c r="AS169" s="1110">
        <f t="shared" si="82"/>
        <v>0</v>
      </c>
      <c r="AV169" s="696"/>
      <c r="AX169" s="696"/>
      <c r="AZ169" s="696"/>
    </row>
    <row r="170" spans="1:52" x14ac:dyDescent="0.2">
      <c r="A170" s="550"/>
      <c r="B170" s="551"/>
      <c r="C170" s="565"/>
      <c r="D170" s="553"/>
      <c r="E170" s="553"/>
      <c r="F170" s="554"/>
      <c r="G170" s="540">
        <f t="shared" si="55"/>
        <v>0</v>
      </c>
      <c r="H170" s="541"/>
      <c r="I170" s="541"/>
      <c r="J170" s="541"/>
      <c r="K170" s="541"/>
      <c r="L170" s="541"/>
      <c r="M170" s="541"/>
      <c r="N170" s="541"/>
      <c r="O170" s="541"/>
      <c r="P170" s="541"/>
      <c r="Q170" s="541"/>
      <c r="R170" s="541"/>
      <c r="S170" s="566">
        <f t="shared" si="56"/>
        <v>0</v>
      </c>
      <c r="T170" s="567">
        <f t="shared" si="80"/>
        <v>0</v>
      </c>
      <c r="U170" s="545"/>
      <c r="V170" s="618">
        <f t="shared" si="57"/>
        <v>0</v>
      </c>
      <c r="W170" s="546">
        <f t="shared" si="58"/>
        <v>0</v>
      </c>
      <c r="X170" s="546">
        <f t="shared" si="59"/>
        <v>0</v>
      </c>
      <c r="Y170" s="546">
        <f t="shared" si="60"/>
        <v>0</v>
      </c>
      <c r="Z170" s="619">
        <f t="shared" si="61"/>
        <v>0</v>
      </c>
      <c r="AA170" s="547">
        <f t="shared" si="62"/>
        <v>0</v>
      </c>
      <c r="AB170" s="547">
        <f t="shared" si="63"/>
        <v>0</v>
      </c>
      <c r="AC170" s="547">
        <f t="shared" si="64"/>
        <v>0</v>
      </c>
      <c r="AD170" s="620">
        <f t="shared" si="65"/>
        <v>0</v>
      </c>
      <c r="AE170" s="548">
        <f t="shared" si="66"/>
        <v>0</v>
      </c>
      <c r="AF170" s="548">
        <f t="shared" si="67"/>
        <v>0</v>
      </c>
      <c r="AG170" s="548">
        <f t="shared" si="68"/>
        <v>0</v>
      </c>
      <c r="AH170" s="549">
        <f t="shared" si="69"/>
        <v>0</v>
      </c>
      <c r="AI170" s="549">
        <f t="shared" si="70"/>
        <v>0</v>
      </c>
      <c r="AJ170" s="549">
        <f t="shared" si="71"/>
        <v>0</v>
      </c>
      <c r="AK170" s="483">
        <f t="shared" si="72"/>
        <v>0</v>
      </c>
      <c r="AL170" s="483">
        <f t="shared" si="73"/>
        <v>0</v>
      </c>
      <c r="AM170" s="483">
        <f t="shared" si="74"/>
        <v>0</v>
      </c>
      <c r="AN170" s="1021">
        <f t="shared" si="75"/>
        <v>0</v>
      </c>
      <c r="AO170" s="1019">
        <f t="shared" si="76"/>
        <v>0</v>
      </c>
      <c r="AP170" s="1020">
        <f t="shared" si="77"/>
        <v>0</v>
      </c>
      <c r="AQ170" s="1108"/>
      <c r="AR170" s="1109">
        <f t="shared" si="81"/>
        <v>0</v>
      </c>
      <c r="AS170" s="1110">
        <f t="shared" si="82"/>
        <v>0</v>
      </c>
      <c r="AV170" s="696"/>
      <c r="AX170" s="696"/>
      <c r="AZ170" s="696"/>
    </row>
    <row r="171" spans="1:52" x14ac:dyDescent="0.2">
      <c r="A171" s="550"/>
      <c r="B171" s="551"/>
      <c r="C171" s="565"/>
      <c r="D171" s="553"/>
      <c r="E171" s="553"/>
      <c r="F171" s="554"/>
      <c r="G171" s="540">
        <f t="shared" si="55"/>
        <v>0</v>
      </c>
      <c r="H171" s="541"/>
      <c r="I171" s="541"/>
      <c r="J171" s="541"/>
      <c r="K171" s="541"/>
      <c r="L171" s="541"/>
      <c r="M171" s="541"/>
      <c r="N171" s="541"/>
      <c r="O171" s="541"/>
      <c r="P171" s="541"/>
      <c r="Q171" s="541"/>
      <c r="R171" s="541"/>
      <c r="S171" s="566">
        <f t="shared" si="56"/>
        <v>0</v>
      </c>
      <c r="T171" s="567">
        <f t="shared" si="80"/>
        <v>0</v>
      </c>
      <c r="U171" s="545"/>
      <c r="V171" s="618">
        <f t="shared" si="57"/>
        <v>0</v>
      </c>
      <c r="W171" s="546">
        <f t="shared" si="58"/>
        <v>0</v>
      </c>
      <c r="X171" s="546">
        <f t="shared" si="59"/>
        <v>0</v>
      </c>
      <c r="Y171" s="546">
        <f t="shared" si="60"/>
        <v>0</v>
      </c>
      <c r="Z171" s="619">
        <f t="shared" si="61"/>
        <v>0</v>
      </c>
      <c r="AA171" s="547">
        <f t="shared" si="62"/>
        <v>0</v>
      </c>
      <c r="AB171" s="547">
        <f t="shared" si="63"/>
        <v>0</v>
      </c>
      <c r="AC171" s="547">
        <f t="shared" si="64"/>
        <v>0</v>
      </c>
      <c r="AD171" s="620">
        <f t="shared" si="65"/>
        <v>0</v>
      </c>
      <c r="AE171" s="548">
        <f t="shared" si="66"/>
        <v>0</v>
      </c>
      <c r="AF171" s="548">
        <f t="shared" si="67"/>
        <v>0</v>
      </c>
      <c r="AG171" s="548">
        <f t="shared" si="68"/>
        <v>0</v>
      </c>
      <c r="AH171" s="549">
        <f t="shared" si="69"/>
        <v>0</v>
      </c>
      <c r="AI171" s="549">
        <f t="shared" si="70"/>
        <v>0</v>
      </c>
      <c r="AJ171" s="549">
        <f t="shared" si="71"/>
        <v>0</v>
      </c>
      <c r="AK171" s="483">
        <f t="shared" si="72"/>
        <v>0</v>
      </c>
      <c r="AL171" s="483">
        <f t="shared" si="73"/>
        <v>0</v>
      </c>
      <c r="AM171" s="483">
        <f t="shared" si="74"/>
        <v>0</v>
      </c>
      <c r="AN171" s="1021">
        <f t="shared" si="75"/>
        <v>0</v>
      </c>
      <c r="AO171" s="1019">
        <f t="shared" si="76"/>
        <v>0</v>
      </c>
      <c r="AP171" s="1020">
        <f t="shared" si="77"/>
        <v>0</v>
      </c>
      <c r="AQ171" s="1108"/>
      <c r="AR171" s="1109">
        <f t="shared" si="81"/>
        <v>0</v>
      </c>
      <c r="AS171" s="1110">
        <f t="shared" si="82"/>
        <v>0</v>
      </c>
      <c r="AV171" s="696"/>
      <c r="AX171" s="696"/>
      <c r="AZ171" s="696"/>
    </row>
    <row r="172" spans="1:52" x14ac:dyDescent="0.2">
      <c r="A172" s="550"/>
      <c r="B172" s="551"/>
      <c r="C172" s="565"/>
      <c r="D172" s="553"/>
      <c r="E172" s="553"/>
      <c r="F172" s="554"/>
      <c r="G172" s="540">
        <f t="shared" si="55"/>
        <v>0</v>
      </c>
      <c r="H172" s="541"/>
      <c r="I172" s="541"/>
      <c r="J172" s="541"/>
      <c r="K172" s="541"/>
      <c r="L172" s="541"/>
      <c r="M172" s="541"/>
      <c r="N172" s="541"/>
      <c r="O172" s="541"/>
      <c r="P172" s="541"/>
      <c r="Q172" s="541"/>
      <c r="R172" s="541"/>
      <c r="S172" s="566">
        <f t="shared" si="56"/>
        <v>0</v>
      </c>
      <c r="T172" s="567">
        <f t="shared" si="80"/>
        <v>0</v>
      </c>
      <c r="U172" s="545"/>
      <c r="V172" s="618">
        <f t="shared" si="57"/>
        <v>0</v>
      </c>
      <c r="W172" s="546">
        <f t="shared" si="58"/>
        <v>0</v>
      </c>
      <c r="X172" s="546">
        <f t="shared" si="59"/>
        <v>0</v>
      </c>
      <c r="Y172" s="546">
        <f t="shared" si="60"/>
        <v>0</v>
      </c>
      <c r="Z172" s="619">
        <f t="shared" si="61"/>
        <v>0</v>
      </c>
      <c r="AA172" s="547">
        <f t="shared" si="62"/>
        <v>0</v>
      </c>
      <c r="AB172" s="547">
        <f t="shared" si="63"/>
        <v>0</v>
      </c>
      <c r="AC172" s="547">
        <f t="shared" si="64"/>
        <v>0</v>
      </c>
      <c r="AD172" s="620">
        <f t="shared" si="65"/>
        <v>0</v>
      </c>
      <c r="AE172" s="548">
        <f t="shared" si="66"/>
        <v>0</v>
      </c>
      <c r="AF172" s="548">
        <f t="shared" si="67"/>
        <v>0</v>
      </c>
      <c r="AG172" s="548">
        <f t="shared" si="68"/>
        <v>0</v>
      </c>
      <c r="AH172" s="549">
        <f t="shared" si="69"/>
        <v>0</v>
      </c>
      <c r="AI172" s="549">
        <f t="shared" si="70"/>
        <v>0</v>
      </c>
      <c r="AJ172" s="549">
        <f t="shared" si="71"/>
        <v>0</v>
      </c>
      <c r="AK172" s="483">
        <f t="shared" si="72"/>
        <v>0</v>
      </c>
      <c r="AL172" s="483">
        <f t="shared" si="73"/>
        <v>0</v>
      </c>
      <c r="AM172" s="483">
        <f t="shared" si="74"/>
        <v>0</v>
      </c>
      <c r="AN172" s="1021">
        <f t="shared" si="75"/>
        <v>0</v>
      </c>
      <c r="AO172" s="1019">
        <f t="shared" si="76"/>
        <v>0</v>
      </c>
      <c r="AP172" s="1020">
        <f t="shared" si="77"/>
        <v>0</v>
      </c>
      <c r="AQ172" s="1108"/>
      <c r="AR172" s="1109">
        <f t="shared" si="81"/>
        <v>0</v>
      </c>
      <c r="AS172" s="1110">
        <f t="shared" si="82"/>
        <v>0</v>
      </c>
      <c r="AV172" s="696"/>
      <c r="AX172" s="696"/>
      <c r="AZ172" s="696"/>
    </row>
    <row r="173" spans="1:52" x14ac:dyDescent="0.2">
      <c r="A173" s="550"/>
      <c r="B173" s="551"/>
      <c r="C173" s="565"/>
      <c r="D173" s="553"/>
      <c r="E173" s="553"/>
      <c r="F173" s="554"/>
      <c r="G173" s="540">
        <f t="shared" si="55"/>
        <v>0</v>
      </c>
      <c r="H173" s="541"/>
      <c r="I173" s="541"/>
      <c r="J173" s="541"/>
      <c r="K173" s="541"/>
      <c r="L173" s="541"/>
      <c r="M173" s="541"/>
      <c r="N173" s="541"/>
      <c r="O173" s="541"/>
      <c r="P173" s="541"/>
      <c r="Q173" s="541"/>
      <c r="R173" s="541"/>
      <c r="S173" s="566">
        <f t="shared" si="56"/>
        <v>0</v>
      </c>
      <c r="T173" s="567">
        <f t="shared" si="80"/>
        <v>0</v>
      </c>
      <c r="U173" s="545"/>
      <c r="V173" s="618">
        <f t="shared" si="57"/>
        <v>0</v>
      </c>
      <c r="W173" s="546">
        <f t="shared" si="58"/>
        <v>0</v>
      </c>
      <c r="X173" s="546">
        <f t="shared" si="59"/>
        <v>0</v>
      </c>
      <c r="Y173" s="546">
        <f t="shared" si="60"/>
        <v>0</v>
      </c>
      <c r="Z173" s="619">
        <f t="shared" si="61"/>
        <v>0</v>
      </c>
      <c r="AA173" s="547">
        <f t="shared" si="62"/>
        <v>0</v>
      </c>
      <c r="AB173" s="547">
        <f t="shared" si="63"/>
        <v>0</v>
      </c>
      <c r="AC173" s="547">
        <f t="shared" si="64"/>
        <v>0</v>
      </c>
      <c r="AD173" s="620">
        <f t="shared" si="65"/>
        <v>0</v>
      </c>
      <c r="AE173" s="548">
        <f t="shared" si="66"/>
        <v>0</v>
      </c>
      <c r="AF173" s="548">
        <f t="shared" si="67"/>
        <v>0</v>
      </c>
      <c r="AG173" s="548">
        <f t="shared" si="68"/>
        <v>0</v>
      </c>
      <c r="AH173" s="549">
        <f t="shared" si="69"/>
        <v>0</v>
      </c>
      <c r="AI173" s="549">
        <f t="shared" si="70"/>
        <v>0</v>
      </c>
      <c r="AJ173" s="549">
        <f t="shared" si="71"/>
        <v>0</v>
      </c>
      <c r="AK173" s="483">
        <f t="shared" si="72"/>
        <v>0</v>
      </c>
      <c r="AL173" s="483">
        <f t="shared" si="73"/>
        <v>0</v>
      </c>
      <c r="AM173" s="483">
        <f t="shared" si="74"/>
        <v>0</v>
      </c>
      <c r="AN173" s="1021">
        <f t="shared" si="75"/>
        <v>0</v>
      </c>
      <c r="AO173" s="1019">
        <f t="shared" si="76"/>
        <v>0</v>
      </c>
      <c r="AP173" s="1020">
        <f t="shared" si="77"/>
        <v>0</v>
      </c>
      <c r="AQ173" s="1108"/>
      <c r="AR173" s="1109">
        <f t="shared" si="81"/>
        <v>0</v>
      </c>
      <c r="AS173" s="1110">
        <f t="shared" si="82"/>
        <v>0</v>
      </c>
      <c r="AV173" s="696"/>
      <c r="AX173" s="696"/>
      <c r="AZ173" s="696"/>
    </row>
    <row r="174" spans="1:52" x14ac:dyDescent="0.2">
      <c r="A174" s="550"/>
      <c r="B174" s="551"/>
      <c r="C174" s="565"/>
      <c r="D174" s="553"/>
      <c r="E174" s="553"/>
      <c r="F174" s="554"/>
      <c r="G174" s="540">
        <f t="shared" si="55"/>
        <v>0</v>
      </c>
      <c r="H174" s="541"/>
      <c r="I174" s="541"/>
      <c r="J174" s="541"/>
      <c r="K174" s="541"/>
      <c r="L174" s="541"/>
      <c r="M174" s="541"/>
      <c r="N174" s="541"/>
      <c r="O174" s="541"/>
      <c r="P174" s="541"/>
      <c r="Q174" s="541"/>
      <c r="R174" s="541"/>
      <c r="S174" s="566">
        <f t="shared" si="56"/>
        <v>0</v>
      </c>
      <c r="T174" s="567">
        <f t="shared" si="80"/>
        <v>0</v>
      </c>
      <c r="U174" s="545"/>
      <c r="V174" s="618">
        <f t="shared" si="57"/>
        <v>0</v>
      </c>
      <c r="W174" s="546">
        <f t="shared" si="58"/>
        <v>0</v>
      </c>
      <c r="X174" s="546">
        <f t="shared" si="59"/>
        <v>0</v>
      </c>
      <c r="Y174" s="546">
        <f t="shared" si="60"/>
        <v>0</v>
      </c>
      <c r="Z174" s="619">
        <f t="shared" si="61"/>
        <v>0</v>
      </c>
      <c r="AA174" s="547">
        <f t="shared" si="62"/>
        <v>0</v>
      </c>
      <c r="AB174" s="547">
        <f t="shared" si="63"/>
        <v>0</v>
      </c>
      <c r="AC174" s="547">
        <f t="shared" si="64"/>
        <v>0</v>
      </c>
      <c r="AD174" s="620">
        <f t="shared" si="65"/>
        <v>0</v>
      </c>
      <c r="AE174" s="548">
        <f t="shared" si="66"/>
        <v>0</v>
      </c>
      <c r="AF174" s="548">
        <f t="shared" si="67"/>
        <v>0</v>
      </c>
      <c r="AG174" s="548">
        <f t="shared" si="68"/>
        <v>0</v>
      </c>
      <c r="AH174" s="549">
        <f t="shared" si="69"/>
        <v>0</v>
      </c>
      <c r="AI174" s="549">
        <f t="shared" si="70"/>
        <v>0</v>
      </c>
      <c r="AJ174" s="549">
        <f t="shared" si="71"/>
        <v>0</v>
      </c>
      <c r="AK174" s="483">
        <f t="shared" si="72"/>
        <v>0</v>
      </c>
      <c r="AL174" s="483">
        <f t="shared" si="73"/>
        <v>0</v>
      </c>
      <c r="AM174" s="483">
        <f t="shared" si="74"/>
        <v>0</v>
      </c>
      <c r="AN174" s="1021">
        <f t="shared" si="75"/>
        <v>0</v>
      </c>
      <c r="AO174" s="1019">
        <f t="shared" si="76"/>
        <v>0</v>
      </c>
      <c r="AP174" s="1020">
        <f t="shared" si="77"/>
        <v>0</v>
      </c>
      <c r="AQ174" s="1108"/>
      <c r="AR174" s="1109">
        <f t="shared" si="81"/>
        <v>0</v>
      </c>
      <c r="AS174" s="1110">
        <f t="shared" si="82"/>
        <v>0</v>
      </c>
      <c r="AV174" s="696"/>
      <c r="AX174" s="696"/>
      <c r="AZ174" s="696"/>
    </row>
    <row r="175" spans="1:52" x14ac:dyDescent="0.2">
      <c r="A175" s="550"/>
      <c r="B175" s="551"/>
      <c r="C175" s="565"/>
      <c r="D175" s="553"/>
      <c r="E175" s="553"/>
      <c r="F175" s="554"/>
      <c r="G175" s="540">
        <f t="shared" si="55"/>
        <v>0</v>
      </c>
      <c r="H175" s="541"/>
      <c r="I175" s="541"/>
      <c r="J175" s="541"/>
      <c r="K175" s="541"/>
      <c r="L175" s="541"/>
      <c r="M175" s="541"/>
      <c r="N175" s="541"/>
      <c r="O175" s="541"/>
      <c r="P175" s="541"/>
      <c r="Q175" s="541"/>
      <c r="R175" s="541"/>
      <c r="S175" s="566">
        <f t="shared" si="56"/>
        <v>0</v>
      </c>
      <c r="T175" s="567">
        <f t="shared" si="80"/>
        <v>0</v>
      </c>
      <c r="U175" s="545"/>
      <c r="V175" s="618">
        <f t="shared" si="57"/>
        <v>0</v>
      </c>
      <c r="W175" s="546">
        <f t="shared" si="58"/>
        <v>0</v>
      </c>
      <c r="X175" s="546">
        <f t="shared" si="59"/>
        <v>0</v>
      </c>
      <c r="Y175" s="546">
        <f t="shared" si="60"/>
        <v>0</v>
      </c>
      <c r="Z175" s="619">
        <f t="shared" si="61"/>
        <v>0</v>
      </c>
      <c r="AA175" s="547">
        <f t="shared" si="62"/>
        <v>0</v>
      </c>
      <c r="AB175" s="547">
        <f t="shared" si="63"/>
        <v>0</v>
      </c>
      <c r="AC175" s="547">
        <f t="shared" si="64"/>
        <v>0</v>
      </c>
      <c r="AD175" s="620">
        <f t="shared" si="65"/>
        <v>0</v>
      </c>
      <c r="AE175" s="548">
        <f t="shared" si="66"/>
        <v>0</v>
      </c>
      <c r="AF175" s="548">
        <f t="shared" si="67"/>
        <v>0</v>
      </c>
      <c r="AG175" s="548">
        <f t="shared" si="68"/>
        <v>0</v>
      </c>
      <c r="AH175" s="549">
        <f t="shared" si="69"/>
        <v>0</v>
      </c>
      <c r="AI175" s="549">
        <f t="shared" si="70"/>
        <v>0</v>
      </c>
      <c r="AJ175" s="549">
        <f t="shared" si="71"/>
        <v>0</v>
      </c>
      <c r="AK175" s="483">
        <f t="shared" si="72"/>
        <v>0</v>
      </c>
      <c r="AL175" s="483">
        <f t="shared" si="73"/>
        <v>0</v>
      </c>
      <c r="AM175" s="483">
        <f t="shared" si="74"/>
        <v>0</v>
      </c>
      <c r="AN175" s="1021">
        <f t="shared" si="75"/>
        <v>0</v>
      </c>
      <c r="AO175" s="1019">
        <f t="shared" si="76"/>
        <v>0</v>
      </c>
      <c r="AP175" s="1020">
        <f t="shared" si="77"/>
        <v>0</v>
      </c>
      <c r="AQ175" s="1108"/>
      <c r="AR175" s="1109">
        <f t="shared" si="81"/>
        <v>0</v>
      </c>
      <c r="AS175" s="1110">
        <f t="shared" si="82"/>
        <v>0</v>
      </c>
      <c r="AV175" s="696"/>
      <c r="AX175" s="696"/>
      <c r="AZ175" s="696"/>
    </row>
    <row r="176" spans="1:52" x14ac:dyDescent="0.2">
      <c r="A176" s="550"/>
      <c r="B176" s="551"/>
      <c r="C176" s="565"/>
      <c r="D176" s="553"/>
      <c r="E176" s="553"/>
      <c r="F176" s="554"/>
      <c r="G176" s="540">
        <f t="shared" si="55"/>
        <v>0</v>
      </c>
      <c r="H176" s="541"/>
      <c r="I176" s="541"/>
      <c r="J176" s="541"/>
      <c r="K176" s="541"/>
      <c r="L176" s="541"/>
      <c r="M176" s="541"/>
      <c r="N176" s="541"/>
      <c r="O176" s="541"/>
      <c r="P176" s="541"/>
      <c r="Q176" s="541"/>
      <c r="R176" s="541"/>
      <c r="S176" s="566">
        <f t="shared" si="56"/>
        <v>0</v>
      </c>
      <c r="T176" s="567">
        <f t="shared" si="80"/>
        <v>0</v>
      </c>
      <c r="U176" s="545"/>
      <c r="V176" s="618">
        <f t="shared" si="57"/>
        <v>0</v>
      </c>
      <c r="W176" s="546">
        <f t="shared" si="58"/>
        <v>0</v>
      </c>
      <c r="X176" s="546">
        <f t="shared" si="59"/>
        <v>0</v>
      </c>
      <c r="Y176" s="546">
        <f t="shared" si="60"/>
        <v>0</v>
      </c>
      <c r="Z176" s="619">
        <f t="shared" si="61"/>
        <v>0</v>
      </c>
      <c r="AA176" s="547">
        <f t="shared" si="62"/>
        <v>0</v>
      </c>
      <c r="AB176" s="547">
        <f t="shared" si="63"/>
        <v>0</v>
      </c>
      <c r="AC176" s="547">
        <f t="shared" si="64"/>
        <v>0</v>
      </c>
      <c r="AD176" s="620">
        <f t="shared" si="65"/>
        <v>0</v>
      </c>
      <c r="AE176" s="548">
        <f t="shared" si="66"/>
        <v>0</v>
      </c>
      <c r="AF176" s="548">
        <f t="shared" si="67"/>
        <v>0</v>
      </c>
      <c r="AG176" s="548">
        <f t="shared" si="68"/>
        <v>0</v>
      </c>
      <c r="AH176" s="549">
        <f t="shared" si="69"/>
        <v>0</v>
      </c>
      <c r="AI176" s="549">
        <f t="shared" si="70"/>
        <v>0</v>
      </c>
      <c r="AJ176" s="549">
        <f t="shared" si="71"/>
        <v>0</v>
      </c>
      <c r="AK176" s="483">
        <f t="shared" si="72"/>
        <v>0</v>
      </c>
      <c r="AL176" s="483">
        <f t="shared" si="73"/>
        <v>0</v>
      </c>
      <c r="AM176" s="483">
        <f t="shared" si="74"/>
        <v>0</v>
      </c>
      <c r="AN176" s="1021">
        <f t="shared" si="75"/>
        <v>0</v>
      </c>
      <c r="AO176" s="1019">
        <f t="shared" si="76"/>
        <v>0</v>
      </c>
      <c r="AP176" s="1020">
        <f t="shared" si="77"/>
        <v>0</v>
      </c>
      <c r="AQ176" s="1108"/>
      <c r="AR176" s="1109">
        <f t="shared" si="81"/>
        <v>0</v>
      </c>
      <c r="AS176" s="1110">
        <f t="shared" si="82"/>
        <v>0</v>
      </c>
      <c r="AV176" s="696"/>
      <c r="AX176" s="696"/>
      <c r="AZ176" s="696"/>
    </row>
    <row r="177" spans="1:52" x14ac:dyDescent="0.2">
      <c r="A177" s="550"/>
      <c r="B177" s="551"/>
      <c r="C177" s="565"/>
      <c r="D177" s="553"/>
      <c r="E177" s="553"/>
      <c r="F177" s="554"/>
      <c r="G177" s="540">
        <f t="shared" si="55"/>
        <v>0</v>
      </c>
      <c r="H177" s="541"/>
      <c r="I177" s="541"/>
      <c r="J177" s="541"/>
      <c r="K177" s="541"/>
      <c r="L177" s="541"/>
      <c r="M177" s="541"/>
      <c r="N177" s="541"/>
      <c r="O177" s="541"/>
      <c r="P177" s="541"/>
      <c r="Q177" s="541"/>
      <c r="R177" s="541"/>
      <c r="S177" s="566">
        <f t="shared" si="56"/>
        <v>0</v>
      </c>
      <c r="T177" s="567">
        <f t="shared" si="80"/>
        <v>0</v>
      </c>
      <c r="U177" s="545"/>
      <c r="V177" s="618">
        <f t="shared" si="57"/>
        <v>0</v>
      </c>
      <c r="W177" s="546">
        <f t="shared" si="58"/>
        <v>0</v>
      </c>
      <c r="X177" s="546">
        <f t="shared" si="59"/>
        <v>0</v>
      </c>
      <c r="Y177" s="546">
        <f t="shared" si="60"/>
        <v>0</v>
      </c>
      <c r="Z177" s="619">
        <f t="shared" si="61"/>
        <v>0</v>
      </c>
      <c r="AA177" s="547">
        <f t="shared" si="62"/>
        <v>0</v>
      </c>
      <c r="AB177" s="547">
        <f t="shared" si="63"/>
        <v>0</v>
      </c>
      <c r="AC177" s="547">
        <f t="shared" si="64"/>
        <v>0</v>
      </c>
      <c r="AD177" s="620">
        <f t="shared" si="65"/>
        <v>0</v>
      </c>
      <c r="AE177" s="548">
        <f t="shared" si="66"/>
        <v>0</v>
      </c>
      <c r="AF177" s="548">
        <f t="shared" si="67"/>
        <v>0</v>
      </c>
      <c r="AG177" s="548">
        <f t="shared" si="68"/>
        <v>0</v>
      </c>
      <c r="AH177" s="549">
        <f t="shared" si="69"/>
        <v>0</v>
      </c>
      <c r="AI177" s="549">
        <f t="shared" si="70"/>
        <v>0</v>
      </c>
      <c r="AJ177" s="549">
        <f t="shared" si="71"/>
        <v>0</v>
      </c>
      <c r="AK177" s="483">
        <f t="shared" si="72"/>
        <v>0</v>
      </c>
      <c r="AL177" s="483">
        <f t="shared" si="73"/>
        <v>0</v>
      </c>
      <c r="AM177" s="483">
        <f t="shared" si="74"/>
        <v>0</v>
      </c>
      <c r="AN177" s="1021">
        <f t="shared" si="75"/>
        <v>0</v>
      </c>
      <c r="AO177" s="1019">
        <f t="shared" si="76"/>
        <v>0</v>
      </c>
      <c r="AP177" s="1020">
        <f t="shared" si="77"/>
        <v>0</v>
      </c>
      <c r="AQ177" s="1108"/>
      <c r="AR177" s="1109">
        <f t="shared" si="81"/>
        <v>0</v>
      </c>
      <c r="AS177" s="1110">
        <f t="shared" si="82"/>
        <v>0</v>
      </c>
      <c r="AV177" s="696"/>
      <c r="AX177" s="696"/>
      <c r="AZ177" s="696"/>
    </row>
    <row r="178" spans="1:52" x14ac:dyDescent="0.2">
      <c r="A178" s="550"/>
      <c r="B178" s="551"/>
      <c r="C178" s="565"/>
      <c r="D178" s="553"/>
      <c r="E178" s="553"/>
      <c r="F178" s="554"/>
      <c r="G178" s="540">
        <f t="shared" si="55"/>
        <v>0</v>
      </c>
      <c r="H178" s="541"/>
      <c r="I178" s="541"/>
      <c r="J178" s="541"/>
      <c r="K178" s="541"/>
      <c r="L178" s="541"/>
      <c r="M178" s="541"/>
      <c r="N178" s="541"/>
      <c r="O178" s="541"/>
      <c r="P178" s="541"/>
      <c r="Q178" s="541"/>
      <c r="R178" s="541"/>
      <c r="S178" s="566">
        <f t="shared" si="56"/>
        <v>0</v>
      </c>
      <c r="T178" s="567">
        <f t="shared" si="80"/>
        <v>0</v>
      </c>
      <c r="U178" s="545"/>
      <c r="V178" s="618">
        <f t="shared" si="57"/>
        <v>0</v>
      </c>
      <c r="W178" s="546">
        <f t="shared" si="58"/>
        <v>0</v>
      </c>
      <c r="X178" s="546">
        <f t="shared" si="59"/>
        <v>0</v>
      </c>
      <c r="Y178" s="546">
        <f t="shared" si="60"/>
        <v>0</v>
      </c>
      <c r="Z178" s="619">
        <f t="shared" si="61"/>
        <v>0</v>
      </c>
      <c r="AA178" s="547">
        <f t="shared" si="62"/>
        <v>0</v>
      </c>
      <c r="AB178" s="547">
        <f t="shared" si="63"/>
        <v>0</v>
      </c>
      <c r="AC178" s="547">
        <f t="shared" si="64"/>
        <v>0</v>
      </c>
      <c r="AD178" s="620">
        <f t="shared" si="65"/>
        <v>0</v>
      </c>
      <c r="AE178" s="548">
        <f t="shared" si="66"/>
        <v>0</v>
      </c>
      <c r="AF178" s="548">
        <f t="shared" si="67"/>
        <v>0</v>
      </c>
      <c r="AG178" s="548">
        <f t="shared" si="68"/>
        <v>0</v>
      </c>
      <c r="AH178" s="549">
        <f t="shared" si="69"/>
        <v>0</v>
      </c>
      <c r="AI178" s="549">
        <f t="shared" si="70"/>
        <v>0</v>
      </c>
      <c r="AJ178" s="549">
        <f t="shared" si="71"/>
        <v>0</v>
      </c>
      <c r="AK178" s="483">
        <f t="shared" si="72"/>
        <v>0</v>
      </c>
      <c r="AL178" s="483">
        <f t="shared" si="73"/>
        <v>0</v>
      </c>
      <c r="AM178" s="483">
        <f t="shared" si="74"/>
        <v>0</v>
      </c>
      <c r="AN178" s="1021">
        <f t="shared" si="75"/>
        <v>0</v>
      </c>
      <c r="AO178" s="1019">
        <f t="shared" si="76"/>
        <v>0</v>
      </c>
      <c r="AP178" s="1020">
        <f t="shared" si="77"/>
        <v>0</v>
      </c>
      <c r="AQ178" s="1108"/>
      <c r="AR178" s="1109">
        <f t="shared" si="81"/>
        <v>0</v>
      </c>
      <c r="AS178" s="1110">
        <f t="shared" si="82"/>
        <v>0</v>
      </c>
      <c r="AV178" s="696"/>
      <c r="AX178" s="696"/>
      <c r="AZ178" s="696"/>
    </row>
    <row r="179" spans="1:52" x14ac:dyDescent="0.2">
      <c r="A179" s="550"/>
      <c r="B179" s="551"/>
      <c r="C179" s="565"/>
      <c r="D179" s="553"/>
      <c r="E179" s="553"/>
      <c r="F179" s="554"/>
      <c r="G179" s="540">
        <f t="shared" si="55"/>
        <v>0</v>
      </c>
      <c r="H179" s="541"/>
      <c r="I179" s="541"/>
      <c r="J179" s="541"/>
      <c r="K179" s="541"/>
      <c r="L179" s="541"/>
      <c r="M179" s="541"/>
      <c r="N179" s="541"/>
      <c r="O179" s="541"/>
      <c r="P179" s="541"/>
      <c r="Q179" s="541"/>
      <c r="R179" s="541"/>
      <c r="S179" s="566">
        <f t="shared" si="56"/>
        <v>0</v>
      </c>
      <c r="T179" s="567">
        <f t="shared" si="80"/>
        <v>0</v>
      </c>
      <c r="U179" s="545"/>
      <c r="V179" s="618">
        <f t="shared" si="57"/>
        <v>0</v>
      </c>
      <c r="W179" s="546">
        <f t="shared" si="58"/>
        <v>0</v>
      </c>
      <c r="X179" s="546">
        <f t="shared" si="59"/>
        <v>0</v>
      </c>
      <c r="Y179" s="546">
        <f t="shared" si="60"/>
        <v>0</v>
      </c>
      <c r="Z179" s="619">
        <f t="shared" si="61"/>
        <v>0</v>
      </c>
      <c r="AA179" s="547">
        <f t="shared" si="62"/>
        <v>0</v>
      </c>
      <c r="AB179" s="547">
        <f t="shared" si="63"/>
        <v>0</v>
      </c>
      <c r="AC179" s="547">
        <f t="shared" si="64"/>
        <v>0</v>
      </c>
      <c r="AD179" s="620">
        <f t="shared" si="65"/>
        <v>0</v>
      </c>
      <c r="AE179" s="548">
        <f t="shared" si="66"/>
        <v>0</v>
      </c>
      <c r="AF179" s="548">
        <f t="shared" si="67"/>
        <v>0</v>
      </c>
      <c r="AG179" s="548">
        <f t="shared" si="68"/>
        <v>0</v>
      </c>
      <c r="AH179" s="549">
        <f t="shared" si="69"/>
        <v>0</v>
      </c>
      <c r="AI179" s="549">
        <f t="shared" si="70"/>
        <v>0</v>
      </c>
      <c r="AJ179" s="549">
        <f t="shared" si="71"/>
        <v>0</v>
      </c>
      <c r="AK179" s="483">
        <f t="shared" si="72"/>
        <v>0</v>
      </c>
      <c r="AL179" s="483">
        <f t="shared" si="73"/>
        <v>0</v>
      </c>
      <c r="AM179" s="483">
        <f t="shared" si="74"/>
        <v>0</v>
      </c>
      <c r="AN179" s="1021">
        <f t="shared" si="75"/>
        <v>0</v>
      </c>
      <c r="AO179" s="1019">
        <f t="shared" si="76"/>
        <v>0</v>
      </c>
      <c r="AP179" s="1020">
        <f t="shared" si="77"/>
        <v>0</v>
      </c>
      <c r="AQ179" s="1108"/>
      <c r="AR179" s="1109">
        <f t="shared" si="81"/>
        <v>0</v>
      </c>
      <c r="AS179" s="1110">
        <f t="shared" si="82"/>
        <v>0</v>
      </c>
      <c r="AV179" s="696"/>
      <c r="AX179" s="696"/>
      <c r="AZ179" s="696"/>
    </row>
    <row r="180" spans="1:52" x14ac:dyDescent="0.2">
      <c r="A180" s="550"/>
      <c r="B180" s="551"/>
      <c r="C180" s="565"/>
      <c r="D180" s="553"/>
      <c r="E180" s="553"/>
      <c r="F180" s="554"/>
      <c r="G180" s="540">
        <f t="shared" si="55"/>
        <v>0</v>
      </c>
      <c r="H180" s="541"/>
      <c r="I180" s="541"/>
      <c r="J180" s="541"/>
      <c r="K180" s="541"/>
      <c r="L180" s="541"/>
      <c r="M180" s="541"/>
      <c r="N180" s="541"/>
      <c r="O180" s="541"/>
      <c r="P180" s="541"/>
      <c r="Q180" s="541"/>
      <c r="R180" s="541"/>
      <c r="S180" s="566">
        <f t="shared" si="56"/>
        <v>0</v>
      </c>
      <c r="T180" s="567">
        <f t="shared" si="80"/>
        <v>0</v>
      </c>
      <c r="U180" s="545"/>
      <c r="V180" s="618">
        <f t="shared" si="57"/>
        <v>0</v>
      </c>
      <c r="W180" s="546">
        <f t="shared" si="58"/>
        <v>0</v>
      </c>
      <c r="X180" s="546">
        <f t="shared" si="59"/>
        <v>0</v>
      </c>
      <c r="Y180" s="546">
        <f t="shared" si="60"/>
        <v>0</v>
      </c>
      <c r="Z180" s="619">
        <f t="shared" si="61"/>
        <v>0</v>
      </c>
      <c r="AA180" s="547">
        <f t="shared" si="62"/>
        <v>0</v>
      </c>
      <c r="AB180" s="547">
        <f t="shared" si="63"/>
        <v>0</v>
      </c>
      <c r="AC180" s="547">
        <f t="shared" si="64"/>
        <v>0</v>
      </c>
      <c r="AD180" s="620">
        <f t="shared" si="65"/>
        <v>0</v>
      </c>
      <c r="AE180" s="548">
        <f t="shared" si="66"/>
        <v>0</v>
      </c>
      <c r="AF180" s="548">
        <f t="shared" si="67"/>
        <v>0</v>
      </c>
      <c r="AG180" s="548">
        <f t="shared" si="68"/>
        <v>0</v>
      </c>
      <c r="AH180" s="549">
        <f t="shared" si="69"/>
        <v>0</v>
      </c>
      <c r="AI180" s="549">
        <f t="shared" si="70"/>
        <v>0</v>
      </c>
      <c r="AJ180" s="549">
        <f t="shared" si="71"/>
        <v>0</v>
      </c>
      <c r="AK180" s="483">
        <f t="shared" si="72"/>
        <v>0</v>
      </c>
      <c r="AL180" s="483">
        <f t="shared" si="73"/>
        <v>0</v>
      </c>
      <c r="AM180" s="483">
        <f t="shared" si="74"/>
        <v>0</v>
      </c>
      <c r="AN180" s="1021">
        <f t="shared" si="75"/>
        <v>0</v>
      </c>
      <c r="AO180" s="1019">
        <f t="shared" si="76"/>
        <v>0</v>
      </c>
      <c r="AP180" s="1020">
        <f t="shared" si="77"/>
        <v>0</v>
      </c>
      <c r="AQ180" s="1108"/>
      <c r="AR180" s="1109">
        <f t="shared" si="81"/>
        <v>0</v>
      </c>
      <c r="AS180" s="1110">
        <f t="shared" si="82"/>
        <v>0</v>
      </c>
      <c r="AV180" s="696"/>
      <c r="AX180" s="696"/>
      <c r="AZ180" s="696"/>
    </row>
    <row r="181" spans="1:52" x14ac:dyDescent="0.2">
      <c r="A181" s="550"/>
      <c r="B181" s="551"/>
      <c r="C181" s="565"/>
      <c r="D181" s="553"/>
      <c r="E181" s="553"/>
      <c r="F181" s="554"/>
      <c r="G181" s="540">
        <f t="shared" si="55"/>
        <v>0</v>
      </c>
      <c r="H181" s="541"/>
      <c r="I181" s="541"/>
      <c r="J181" s="541"/>
      <c r="K181" s="541"/>
      <c r="L181" s="541"/>
      <c r="M181" s="541"/>
      <c r="N181" s="541"/>
      <c r="O181" s="541"/>
      <c r="P181" s="541"/>
      <c r="Q181" s="541"/>
      <c r="R181" s="541"/>
      <c r="S181" s="566">
        <f t="shared" si="56"/>
        <v>0</v>
      </c>
      <c r="T181" s="567">
        <f t="shared" si="80"/>
        <v>0</v>
      </c>
      <c r="U181" s="545"/>
      <c r="V181" s="618">
        <f t="shared" si="57"/>
        <v>0</v>
      </c>
      <c r="W181" s="546">
        <f t="shared" si="58"/>
        <v>0</v>
      </c>
      <c r="X181" s="546">
        <f t="shared" si="59"/>
        <v>0</v>
      </c>
      <c r="Y181" s="546">
        <f t="shared" si="60"/>
        <v>0</v>
      </c>
      <c r="Z181" s="619">
        <f t="shared" si="61"/>
        <v>0</v>
      </c>
      <c r="AA181" s="547">
        <f t="shared" si="62"/>
        <v>0</v>
      </c>
      <c r="AB181" s="547">
        <f t="shared" si="63"/>
        <v>0</v>
      </c>
      <c r="AC181" s="547">
        <f t="shared" si="64"/>
        <v>0</v>
      </c>
      <c r="AD181" s="620">
        <f t="shared" si="65"/>
        <v>0</v>
      </c>
      <c r="AE181" s="548">
        <f t="shared" si="66"/>
        <v>0</v>
      </c>
      <c r="AF181" s="548">
        <f t="shared" si="67"/>
        <v>0</v>
      </c>
      <c r="AG181" s="548">
        <f t="shared" si="68"/>
        <v>0</v>
      </c>
      <c r="AH181" s="549">
        <f t="shared" si="69"/>
        <v>0</v>
      </c>
      <c r="AI181" s="549">
        <f t="shared" si="70"/>
        <v>0</v>
      </c>
      <c r="AJ181" s="549">
        <f t="shared" si="71"/>
        <v>0</v>
      </c>
      <c r="AK181" s="483">
        <f t="shared" si="72"/>
        <v>0</v>
      </c>
      <c r="AL181" s="483">
        <f t="shared" si="73"/>
        <v>0</v>
      </c>
      <c r="AM181" s="483">
        <f t="shared" si="74"/>
        <v>0</v>
      </c>
      <c r="AN181" s="1021">
        <f t="shared" si="75"/>
        <v>0</v>
      </c>
      <c r="AO181" s="1019">
        <f t="shared" si="76"/>
        <v>0</v>
      </c>
      <c r="AP181" s="1020">
        <f t="shared" si="77"/>
        <v>0</v>
      </c>
      <c r="AQ181" s="1108"/>
      <c r="AR181" s="1109">
        <f t="shared" si="81"/>
        <v>0</v>
      </c>
      <c r="AS181" s="1110">
        <f t="shared" si="82"/>
        <v>0</v>
      </c>
      <c r="AV181" s="696"/>
      <c r="AX181" s="696"/>
      <c r="AZ181" s="696"/>
    </row>
    <row r="182" spans="1:52" x14ac:dyDescent="0.2">
      <c r="A182" s="550"/>
      <c r="B182" s="551"/>
      <c r="C182" s="565"/>
      <c r="D182" s="553"/>
      <c r="E182" s="553"/>
      <c r="F182" s="554"/>
      <c r="G182" s="540">
        <f t="shared" si="55"/>
        <v>0</v>
      </c>
      <c r="H182" s="541"/>
      <c r="I182" s="541"/>
      <c r="J182" s="541"/>
      <c r="K182" s="541"/>
      <c r="L182" s="541"/>
      <c r="M182" s="541"/>
      <c r="N182" s="541"/>
      <c r="O182" s="541"/>
      <c r="P182" s="541"/>
      <c r="Q182" s="541"/>
      <c r="R182" s="541"/>
      <c r="S182" s="566">
        <f t="shared" si="56"/>
        <v>0</v>
      </c>
      <c r="T182" s="567">
        <f t="shared" si="80"/>
        <v>0</v>
      </c>
      <c r="U182" s="545"/>
      <c r="V182" s="618">
        <f t="shared" si="57"/>
        <v>0</v>
      </c>
      <c r="W182" s="546">
        <f t="shared" si="58"/>
        <v>0</v>
      </c>
      <c r="X182" s="546">
        <f t="shared" si="59"/>
        <v>0</v>
      </c>
      <c r="Y182" s="546">
        <f t="shared" si="60"/>
        <v>0</v>
      </c>
      <c r="Z182" s="619">
        <f t="shared" si="61"/>
        <v>0</v>
      </c>
      <c r="AA182" s="547">
        <f t="shared" si="62"/>
        <v>0</v>
      </c>
      <c r="AB182" s="547">
        <f t="shared" si="63"/>
        <v>0</v>
      </c>
      <c r="AC182" s="547">
        <f t="shared" si="64"/>
        <v>0</v>
      </c>
      <c r="AD182" s="620">
        <f t="shared" si="65"/>
        <v>0</v>
      </c>
      <c r="AE182" s="548">
        <f t="shared" si="66"/>
        <v>0</v>
      </c>
      <c r="AF182" s="548">
        <f t="shared" si="67"/>
        <v>0</v>
      </c>
      <c r="AG182" s="548">
        <f t="shared" si="68"/>
        <v>0</v>
      </c>
      <c r="AH182" s="549">
        <f t="shared" si="69"/>
        <v>0</v>
      </c>
      <c r="AI182" s="549">
        <f t="shared" si="70"/>
        <v>0</v>
      </c>
      <c r="AJ182" s="549">
        <f t="shared" si="71"/>
        <v>0</v>
      </c>
      <c r="AK182" s="483">
        <f t="shared" si="72"/>
        <v>0</v>
      </c>
      <c r="AL182" s="483">
        <f t="shared" si="73"/>
        <v>0</v>
      </c>
      <c r="AM182" s="483">
        <f t="shared" si="74"/>
        <v>0</v>
      </c>
      <c r="AN182" s="1021">
        <f t="shared" si="75"/>
        <v>0</v>
      </c>
      <c r="AO182" s="1019">
        <f t="shared" si="76"/>
        <v>0</v>
      </c>
      <c r="AP182" s="1020">
        <f t="shared" si="77"/>
        <v>0</v>
      </c>
      <c r="AQ182" s="1108"/>
      <c r="AR182" s="1109">
        <f t="shared" si="81"/>
        <v>0</v>
      </c>
      <c r="AS182" s="1110">
        <f t="shared" si="82"/>
        <v>0</v>
      </c>
      <c r="AV182" s="696"/>
      <c r="AX182" s="696"/>
      <c r="AZ182" s="696"/>
    </row>
    <row r="183" spans="1:52" x14ac:dyDescent="0.2">
      <c r="A183" s="550"/>
      <c r="B183" s="551"/>
      <c r="C183" s="565"/>
      <c r="D183" s="553"/>
      <c r="E183" s="553"/>
      <c r="F183" s="554"/>
      <c r="G183" s="540">
        <f t="shared" si="55"/>
        <v>0</v>
      </c>
      <c r="H183" s="541"/>
      <c r="I183" s="541"/>
      <c r="J183" s="541"/>
      <c r="K183" s="541"/>
      <c r="L183" s="541"/>
      <c r="M183" s="541"/>
      <c r="N183" s="541"/>
      <c r="O183" s="541"/>
      <c r="P183" s="541"/>
      <c r="Q183" s="541"/>
      <c r="R183" s="541"/>
      <c r="S183" s="566">
        <f t="shared" si="56"/>
        <v>0</v>
      </c>
      <c r="T183" s="567">
        <f t="shared" si="80"/>
        <v>0</v>
      </c>
      <c r="U183" s="545"/>
      <c r="V183" s="618">
        <f t="shared" si="57"/>
        <v>0</v>
      </c>
      <c r="W183" s="546">
        <f t="shared" si="58"/>
        <v>0</v>
      </c>
      <c r="X183" s="546">
        <f t="shared" si="59"/>
        <v>0</v>
      </c>
      <c r="Y183" s="546">
        <f t="shared" si="60"/>
        <v>0</v>
      </c>
      <c r="Z183" s="619">
        <f t="shared" si="61"/>
        <v>0</v>
      </c>
      <c r="AA183" s="547">
        <f t="shared" si="62"/>
        <v>0</v>
      </c>
      <c r="AB183" s="547">
        <f t="shared" si="63"/>
        <v>0</v>
      </c>
      <c r="AC183" s="547">
        <f t="shared" si="64"/>
        <v>0</v>
      </c>
      <c r="AD183" s="620">
        <f t="shared" si="65"/>
        <v>0</v>
      </c>
      <c r="AE183" s="548">
        <f t="shared" si="66"/>
        <v>0</v>
      </c>
      <c r="AF183" s="548">
        <f t="shared" si="67"/>
        <v>0</v>
      </c>
      <c r="AG183" s="548">
        <f t="shared" si="68"/>
        <v>0</v>
      </c>
      <c r="AH183" s="549">
        <f t="shared" si="69"/>
        <v>0</v>
      </c>
      <c r="AI183" s="549">
        <f t="shared" si="70"/>
        <v>0</v>
      </c>
      <c r="AJ183" s="549">
        <f t="shared" si="71"/>
        <v>0</v>
      </c>
      <c r="AK183" s="483">
        <f t="shared" si="72"/>
        <v>0</v>
      </c>
      <c r="AL183" s="483">
        <f t="shared" si="73"/>
        <v>0</v>
      </c>
      <c r="AM183" s="483">
        <f t="shared" si="74"/>
        <v>0</v>
      </c>
      <c r="AN183" s="1021">
        <f t="shared" si="75"/>
        <v>0</v>
      </c>
      <c r="AO183" s="1019">
        <f t="shared" si="76"/>
        <v>0</v>
      </c>
      <c r="AP183" s="1020">
        <f t="shared" si="77"/>
        <v>0</v>
      </c>
      <c r="AQ183" s="1108"/>
      <c r="AR183" s="1109">
        <f t="shared" si="81"/>
        <v>0</v>
      </c>
      <c r="AS183" s="1110">
        <f t="shared" si="82"/>
        <v>0</v>
      </c>
      <c r="AV183" s="696"/>
      <c r="AX183" s="696"/>
      <c r="AZ183" s="696"/>
    </row>
    <row r="184" spans="1:52" x14ac:dyDescent="0.2">
      <c r="A184" s="550"/>
      <c r="B184" s="551"/>
      <c r="C184" s="565"/>
      <c r="D184" s="553"/>
      <c r="E184" s="553"/>
      <c r="F184" s="554"/>
      <c r="G184" s="540">
        <f t="shared" si="55"/>
        <v>0</v>
      </c>
      <c r="H184" s="541"/>
      <c r="I184" s="541"/>
      <c r="J184" s="541"/>
      <c r="K184" s="541"/>
      <c r="L184" s="541"/>
      <c r="M184" s="541"/>
      <c r="N184" s="541"/>
      <c r="O184" s="541"/>
      <c r="P184" s="541"/>
      <c r="Q184" s="541"/>
      <c r="R184" s="541"/>
      <c r="S184" s="566">
        <f t="shared" si="56"/>
        <v>0</v>
      </c>
      <c r="T184" s="567">
        <f t="shared" si="80"/>
        <v>0</v>
      </c>
      <c r="U184" s="545"/>
      <c r="V184" s="618">
        <f t="shared" si="57"/>
        <v>0</v>
      </c>
      <c r="W184" s="546">
        <f t="shared" si="58"/>
        <v>0</v>
      </c>
      <c r="X184" s="546">
        <f t="shared" si="59"/>
        <v>0</v>
      </c>
      <c r="Y184" s="546">
        <f t="shared" si="60"/>
        <v>0</v>
      </c>
      <c r="Z184" s="619">
        <f t="shared" si="61"/>
        <v>0</v>
      </c>
      <c r="AA184" s="547">
        <f t="shared" si="62"/>
        <v>0</v>
      </c>
      <c r="AB184" s="547">
        <f t="shared" si="63"/>
        <v>0</v>
      </c>
      <c r="AC184" s="547">
        <f t="shared" si="64"/>
        <v>0</v>
      </c>
      <c r="AD184" s="620">
        <f t="shared" si="65"/>
        <v>0</v>
      </c>
      <c r="AE184" s="548">
        <f t="shared" si="66"/>
        <v>0</v>
      </c>
      <c r="AF184" s="548">
        <f t="shared" si="67"/>
        <v>0</v>
      </c>
      <c r="AG184" s="548">
        <f t="shared" si="68"/>
        <v>0</v>
      </c>
      <c r="AH184" s="549">
        <f t="shared" si="69"/>
        <v>0</v>
      </c>
      <c r="AI184" s="549">
        <f t="shared" si="70"/>
        <v>0</v>
      </c>
      <c r="AJ184" s="549">
        <f t="shared" si="71"/>
        <v>0</v>
      </c>
      <c r="AK184" s="483">
        <f t="shared" si="72"/>
        <v>0</v>
      </c>
      <c r="AL184" s="483">
        <f t="shared" si="73"/>
        <v>0</v>
      </c>
      <c r="AM184" s="483">
        <f t="shared" si="74"/>
        <v>0</v>
      </c>
      <c r="AN184" s="1021">
        <f t="shared" si="75"/>
        <v>0</v>
      </c>
      <c r="AO184" s="1019">
        <f t="shared" si="76"/>
        <v>0</v>
      </c>
      <c r="AP184" s="1020">
        <f t="shared" si="77"/>
        <v>0</v>
      </c>
      <c r="AQ184" s="1108"/>
      <c r="AR184" s="1109">
        <f t="shared" si="81"/>
        <v>0</v>
      </c>
      <c r="AS184" s="1110">
        <f t="shared" si="82"/>
        <v>0</v>
      </c>
      <c r="AV184" s="696"/>
      <c r="AX184" s="696"/>
      <c r="AZ184" s="696"/>
    </row>
    <row r="185" spans="1:52" x14ac:dyDescent="0.2">
      <c r="A185" s="550"/>
      <c r="B185" s="551"/>
      <c r="C185" s="565"/>
      <c r="D185" s="553"/>
      <c r="E185" s="553"/>
      <c r="F185" s="554"/>
      <c r="G185" s="540">
        <f t="shared" si="55"/>
        <v>0</v>
      </c>
      <c r="H185" s="541"/>
      <c r="I185" s="541"/>
      <c r="J185" s="541"/>
      <c r="K185" s="541"/>
      <c r="L185" s="541"/>
      <c r="M185" s="541"/>
      <c r="N185" s="541"/>
      <c r="O185" s="541"/>
      <c r="P185" s="541"/>
      <c r="Q185" s="541"/>
      <c r="R185" s="541"/>
      <c r="S185" s="566">
        <f t="shared" si="56"/>
        <v>0</v>
      </c>
      <c r="T185" s="567">
        <f t="shared" si="80"/>
        <v>0</v>
      </c>
      <c r="U185" s="545"/>
      <c r="V185" s="618">
        <f t="shared" si="57"/>
        <v>0</v>
      </c>
      <c r="W185" s="546">
        <f t="shared" si="58"/>
        <v>0</v>
      </c>
      <c r="X185" s="546">
        <f t="shared" si="59"/>
        <v>0</v>
      </c>
      <c r="Y185" s="546">
        <f t="shared" si="60"/>
        <v>0</v>
      </c>
      <c r="Z185" s="619">
        <f t="shared" si="61"/>
        <v>0</v>
      </c>
      <c r="AA185" s="547">
        <f t="shared" si="62"/>
        <v>0</v>
      </c>
      <c r="AB185" s="547">
        <f t="shared" si="63"/>
        <v>0</v>
      </c>
      <c r="AC185" s="547">
        <f t="shared" si="64"/>
        <v>0</v>
      </c>
      <c r="AD185" s="620">
        <f t="shared" si="65"/>
        <v>0</v>
      </c>
      <c r="AE185" s="548">
        <f t="shared" si="66"/>
        <v>0</v>
      </c>
      <c r="AF185" s="548">
        <f t="shared" si="67"/>
        <v>0</v>
      </c>
      <c r="AG185" s="548">
        <f t="shared" si="68"/>
        <v>0</v>
      </c>
      <c r="AH185" s="549">
        <f t="shared" si="69"/>
        <v>0</v>
      </c>
      <c r="AI185" s="549">
        <f t="shared" si="70"/>
        <v>0</v>
      </c>
      <c r="AJ185" s="549">
        <f t="shared" si="71"/>
        <v>0</v>
      </c>
      <c r="AK185" s="483">
        <f t="shared" si="72"/>
        <v>0</v>
      </c>
      <c r="AL185" s="483">
        <f t="shared" si="73"/>
        <v>0</v>
      </c>
      <c r="AM185" s="483">
        <f t="shared" si="74"/>
        <v>0</v>
      </c>
      <c r="AN185" s="1021">
        <f t="shared" si="75"/>
        <v>0</v>
      </c>
      <c r="AO185" s="1019">
        <f t="shared" si="76"/>
        <v>0</v>
      </c>
      <c r="AP185" s="1020">
        <f t="shared" si="77"/>
        <v>0</v>
      </c>
      <c r="AQ185" s="1108"/>
      <c r="AR185" s="1109">
        <f t="shared" si="81"/>
        <v>0</v>
      </c>
      <c r="AS185" s="1110">
        <f t="shared" si="82"/>
        <v>0</v>
      </c>
      <c r="AV185" s="696"/>
      <c r="AX185" s="696"/>
      <c r="AZ185" s="696"/>
    </row>
    <row r="186" spans="1:52" x14ac:dyDescent="0.2">
      <c r="A186" s="550"/>
      <c r="B186" s="551"/>
      <c r="C186" s="565"/>
      <c r="D186" s="553"/>
      <c r="E186" s="553"/>
      <c r="F186" s="554"/>
      <c r="G186" s="540">
        <f t="shared" si="55"/>
        <v>0</v>
      </c>
      <c r="H186" s="541"/>
      <c r="I186" s="541"/>
      <c r="J186" s="541"/>
      <c r="K186" s="541"/>
      <c r="L186" s="541"/>
      <c r="M186" s="541"/>
      <c r="N186" s="541"/>
      <c r="O186" s="541"/>
      <c r="P186" s="541"/>
      <c r="Q186" s="541"/>
      <c r="R186" s="541"/>
      <c r="S186" s="566">
        <f t="shared" si="56"/>
        <v>0</v>
      </c>
      <c r="T186" s="567">
        <f t="shared" si="80"/>
        <v>0</v>
      </c>
      <c r="U186" s="545"/>
      <c r="V186" s="618">
        <f t="shared" si="57"/>
        <v>0</v>
      </c>
      <c r="W186" s="546">
        <f t="shared" si="58"/>
        <v>0</v>
      </c>
      <c r="X186" s="546">
        <f t="shared" si="59"/>
        <v>0</v>
      </c>
      <c r="Y186" s="546">
        <f t="shared" si="60"/>
        <v>0</v>
      </c>
      <c r="Z186" s="619">
        <f t="shared" si="61"/>
        <v>0</v>
      </c>
      <c r="AA186" s="547">
        <f t="shared" si="62"/>
        <v>0</v>
      </c>
      <c r="AB186" s="547">
        <f t="shared" si="63"/>
        <v>0</v>
      </c>
      <c r="AC186" s="547">
        <f t="shared" si="64"/>
        <v>0</v>
      </c>
      <c r="AD186" s="620">
        <f t="shared" si="65"/>
        <v>0</v>
      </c>
      <c r="AE186" s="548">
        <f t="shared" si="66"/>
        <v>0</v>
      </c>
      <c r="AF186" s="548">
        <f t="shared" si="67"/>
        <v>0</v>
      </c>
      <c r="AG186" s="548">
        <f t="shared" si="68"/>
        <v>0</v>
      </c>
      <c r="AH186" s="549">
        <f t="shared" si="69"/>
        <v>0</v>
      </c>
      <c r="AI186" s="549">
        <f t="shared" si="70"/>
        <v>0</v>
      </c>
      <c r="AJ186" s="549">
        <f t="shared" si="71"/>
        <v>0</v>
      </c>
      <c r="AK186" s="483">
        <f t="shared" si="72"/>
        <v>0</v>
      </c>
      <c r="AL186" s="483">
        <f t="shared" si="73"/>
        <v>0</v>
      </c>
      <c r="AM186" s="483">
        <f t="shared" si="74"/>
        <v>0</v>
      </c>
      <c r="AN186" s="1021">
        <f t="shared" si="75"/>
        <v>0</v>
      </c>
      <c r="AO186" s="1019">
        <f t="shared" si="76"/>
        <v>0</v>
      </c>
      <c r="AP186" s="1020">
        <f t="shared" si="77"/>
        <v>0</v>
      </c>
      <c r="AQ186" s="1108"/>
      <c r="AR186" s="1109">
        <f t="shared" si="81"/>
        <v>0</v>
      </c>
      <c r="AS186" s="1110">
        <f t="shared" si="82"/>
        <v>0</v>
      </c>
      <c r="AV186" s="696"/>
      <c r="AX186" s="696"/>
      <c r="AZ186" s="696"/>
    </row>
    <row r="187" spans="1:52" x14ac:dyDescent="0.2">
      <c r="A187" s="550"/>
      <c r="B187" s="551"/>
      <c r="C187" s="565"/>
      <c r="D187" s="553"/>
      <c r="E187" s="553"/>
      <c r="F187" s="554"/>
      <c r="G187" s="540">
        <f t="shared" si="55"/>
        <v>0</v>
      </c>
      <c r="H187" s="541"/>
      <c r="I187" s="541"/>
      <c r="J187" s="541"/>
      <c r="K187" s="541"/>
      <c r="L187" s="541"/>
      <c r="M187" s="541"/>
      <c r="N187" s="541"/>
      <c r="O187" s="541"/>
      <c r="P187" s="541"/>
      <c r="Q187" s="541"/>
      <c r="R187" s="541"/>
      <c r="S187" s="566">
        <f t="shared" si="56"/>
        <v>0</v>
      </c>
      <c r="T187" s="567">
        <f t="shared" si="80"/>
        <v>0</v>
      </c>
      <c r="U187" s="545"/>
      <c r="V187" s="618">
        <f t="shared" si="57"/>
        <v>0</v>
      </c>
      <c r="W187" s="546">
        <f t="shared" si="58"/>
        <v>0</v>
      </c>
      <c r="X187" s="546">
        <f t="shared" si="59"/>
        <v>0</v>
      </c>
      <c r="Y187" s="546">
        <f t="shared" si="60"/>
        <v>0</v>
      </c>
      <c r="Z187" s="619">
        <f t="shared" si="61"/>
        <v>0</v>
      </c>
      <c r="AA187" s="547">
        <f t="shared" si="62"/>
        <v>0</v>
      </c>
      <c r="AB187" s="547">
        <f t="shared" si="63"/>
        <v>0</v>
      </c>
      <c r="AC187" s="547">
        <f t="shared" si="64"/>
        <v>0</v>
      </c>
      <c r="AD187" s="620">
        <f t="shared" si="65"/>
        <v>0</v>
      </c>
      <c r="AE187" s="548">
        <f t="shared" si="66"/>
        <v>0</v>
      </c>
      <c r="AF187" s="548">
        <f t="shared" si="67"/>
        <v>0</v>
      </c>
      <c r="AG187" s="548">
        <f t="shared" si="68"/>
        <v>0</v>
      </c>
      <c r="AH187" s="549">
        <f t="shared" si="69"/>
        <v>0</v>
      </c>
      <c r="AI187" s="549">
        <f t="shared" si="70"/>
        <v>0</v>
      </c>
      <c r="AJ187" s="549">
        <f t="shared" si="71"/>
        <v>0</v>
      </c>
      <c r="AK187" s="483">
        <f t="shared" si="72"/>
        <v>0</v>
      </c>
      <c r="AL187" s="483">
        <f t="shared" si="73"/>
        <v>0</v>
      </c>
      <c r="AM187" s="483">
        <f t="shared" si="74"/>
        <v>0</v>
      </c>
      <c r="AN187" s="1021">
        <f t="shared" si="75"/>
        <v>0</v>
      </c>
      <c r="AO187" s="1019">
        <f t="shared" si="76"/>
        <v>0</v>
      </c>
      <c r="AP187" s="1020">
        <f t="shared" si="77"/>
        <v>0</v>
      </c>
      <c r="AQ187" s="1108"/>
      <c r="AR187" s="1109">
        <f t="shared" si="81"/>
        <v>0</v>
      </c>
      <c r="AS187" s="1110">
        <f t="shared" si="82"/>
        <v>0</v>
      </c>
      <c r="AV187" s="696"/>
      <c r="AX187" s="696"/>
      <c r="AZ187" s="696"/>
    </row>
    <row r="188" spans="1:52" x14ac:dyDescent="0.2">
      <c r="A188" s="550"/>
      <c r="B188" s="551"/>
      <c r="C188" s="565"/>
      <c r="D188" s="553"/>
      <c r="E188" s="553"/>
      <c r="F188" s="554"/>
      <c r="G188" s="540">
        <f t="shared" si="55"/>
        <v>0</v>
      </c>
      <c r="H188" s="541"/>
      <c r="I188" s="541"/>
      <c r="J188" s="541"/>
      <c r="K188" s="541"/>
      <c r="L188" s="541"/>
      <c r="M188" s="541"/>
      <c r="N188" s="541"/>
      <c r="O188" s="541"/>
      <c r="P188" s="541"/>
      <c r="Q188" s="541"/>
      <c r="R188" s="541"/>
      <c r="S188" s="566">
        <f t="shared" si="56"/>
        <v>0</v>
      </c>
      <c r="T188" s="567">
        <f t="shared" si="80"/>
        <v>0</v>
      </c>
      <c r="U188" s="545"/>
      <c r="V188" s="618">
        <f t="shared" si="57"/>
        <v>0</v>
      </c>
      <c r="W188" s="546">
        <f t="shared" si="58"/>
        <v>0</v>
      </c>
      <c r="X188" s="546">
        <f t="shared" si="59"/>
        <v>0</v>
      </c>
      <c r="Y188" s="546">
        <f t="shared" si="60"/>
        <v>0</v>
      </c>
      <c r="Z188" s="619">
        <f t="shared" si="61"/>
        <v>0</v>
      </c>
      <c r="AA188" s="547">
        <f t="shared" si="62"/>
        <v>0</v>
      </c>
      <c r="AB188" s="547">
        <f t="shared" si="63"/>
        <v>0</v>
      </c>
      <c r="AC188" s="547">
        <f t="shared" si="64"/>
        <v>0</v>
      </c>
      <c r="AD188" s="620">
        <f t="shared" si="65"/>
        <v>0</v>
      </c>
      <c r="AE188" s="548">
        <f t="shared" si="66"/>
        <v>0</v>
      </c>
      <c r="AF188" s="548">
        <f t="shared" si="67"/>
        <v>0</v>
      </c>
      <c r="AG188" s="548">
        <f t="shared" si="68"/>
        <v>0</v>
      </c>
      <c r="AH188" s="549">
        <f t="shared" si="69"/>
        <v>0</v>
      </c>
      <c r="AI188" s="549">
        <f t="shared" si="70"/>
        <v>0</v>
      </c>
      <c r="AJ188" s="549">
        <f t="shared" si="71"/>
        <v>0</v>
      </c>
      <c r="AK188" s="483">
        <f t="shared" si="72"/>
        <v>0</v>
      </c>
      <c r="AL188" s="483">
        <f t="shared" si="73"/>
        <v>0</v>
      </c>
      <c r="AM188" s="483">
        <f t="shared" si="74"/>
        <v>0</v>
      </c>
      <c r="AN188" s="1021">
        <f t="shared" si="75"/>
        <v>0</v>
      </c>
      <c r="AO188" s="1019">
        <f t="shared" si="76"/>
        <v>0</v>
      </c>
      <c r="AP188" s="1020">
        <f t="shared" si="77"/>
        <v>0</v>
      </c>
      <c r="AQ188" s="1108"/>
      <c r="AR188" s="1109">
        <f t="shared" si="81"/>
        <v>0</v>
      </c>
      <c r="AS188" s="1110">
        <f t="shared" si="82"/>
        <v>0</v>
      </c>
      <c r="AV188" s="696"/>
      <c r="AX188" s="696"/>
      <c r="AZ188" s="696"/>
    </row>
    <row r="189" spans="1:52" x14ac:dyDescent="0.2">
      <c r="A189" s="550"/>
      <c r="B189" s="551"/>
      <c r="C189" s="565"/>
      <c r="D189" s="553"/>
      <c r="E189" s="553"/>
      <c r="F189" s="554"/>
      <c r="G189" s="540">
        <f t="shared" ref="G189:G224" si="83">IFERROR(F189*C189,"")</f>
        <v>0</v>
      </c>
      <c r="H189" s="541"/>
      <c r="I189" s="541"/>
      <c r="J189" s="541"/>
      <c r="K189" s="541"/>
      <c r="L189" s="541"/>
      <c r="M189" s="541"/>
      <c r="N189" s="541"/>
      <c r="O189" s="541"/>
      <c r="P189" s="541"/>
      <c r="Q189" s="541"/>
      <c r="R189" s="541"/>
      <c r="S189" s="566">
        <f t="shared" ref="S189:S224" si="84">IFERROR(IF(A189&lt;&gt;"GfB",(SUM(G189:J189,L189,P189)*12+(N189+O189))*(100+$J$12+$J$13)%+((K189+M189+Q189+R189)*12),(SUM(G189:J189,L189,P189)*12+(N189+O189))*(100+$J$15+$J$13)%+((K189+M189+Q189+R189)*12)),0)</f>
        <v>0</v>
      </c>
      <c r="T189" s="567">
        <f t="shared" si="80"/>
        <v>0</v>
      </c>
      <c r="U189" s="545"/>
      <c r="V189" s="618">
        <f t="shared" ref="V189:V224" si="85">(IF(AND($B189="PFK/BFK",$C189&gt;0,$F189&gt;0),($G189+$H189),0))</f>
        <v>0</v>
      </c>
      <c r="W189" s="546">
        <f t="shared" ref="W189:W224" si="86">(IF(AND($B189="PFK/BFK",$C189&gt;0,$F189&gt;0),$I189,0))</f>
        <v>0</v>
      </c>
      <c r="X189" s="546">
        <f t="shared" ref="X189:X224" si="87">(IF(AND($B189="PFK/BFK",$C189&gt;0,$F189&gt;0),($J189+$K189),0))</f>
        <v>0</v>
      </c>
      <c r="Y189" s="546">
        <f t="shared" ref="Y189:Y224" si="88">(IF(AND($B189="PFK/BFK",$C189&gt;0,$F189&gt;0),(($N189+$O189)/12),0))</f>
        <v>0</v>
      </c>
      <c r="Z189" s="619">
        <f t="shared" ref="Z189:Z224" si="89">(IF(AND($B189="PK/BK",$C189&gt;0,$F189&gt;0),($G189+$H189),0))</f>
        <v>0</v>
      </c>
      <c r="AA189" s="547">
        <f t="shared" ref="AA189:AA224" si="90">(IF(AND($B189="PK/BK",$C189&gt;0,$F189&gt;0),$I189,0))</f>
        <v>0</v>
      </c>
      <c r="AB189" s="547">
        <f t="shared" ref="AB189:AB224" si="91">(IF(AND($B189="PK/BK",$C189&gt;0,$F189&gt;0),($J189+$K189),0))</f>
        <v>0</v>
      </c>
      <c r="AC189" s="547">
        <f t="shared" ref="AC189:AC224" si="92">(IF(AND($B189="PK/BK",$C189&gt;0,$F189&gt;0),(($N189+$O189)/12),0))</f>
        <v>0</v>
      </c>
      <c r="AD189" s="620">
        <f t="shared" ref="AD189:AD224" si="93">(IF(AND($B189="PK/BK o.",$C189&gt;0,$F189&gt;0),($G189+$H189),0))</f>
        <v>0</v>
      </c>
      <c r="AE189" s="548">
        <f t="shared" ref="AE189:AE224" si="94">(IF(AND($B189="PK/BK o.",$C189&gt;0,$F189&gt;0),$I189,0))</f>
        <v>0</v>
      </c>
      <c r="AF189" s="548">
        <f t="shared" ref="AF189:AF224" si="95">(IF(AND($B189="PK/BK o.",$C189&gt;0,$F189&gt;0),($J189+$K189),0))</f>
        <v>0</v>
      </c>
      <c r="AG189" s="548">
        <f t="shared" ref="AG189:AG224" si="96">(IF(AND($B189="PK/BK o.",$C189&gt;0,$F189&gt;0),(($N189+$O189)/12),0))</f>
        <v>0</v>
      </c>
      <c r="AH189" s="549">
        <f t="shared" ref="AH189:AH224" si="97">IF(AND($B189="PFK/BFK",$C189&gt;0,$F189&gt;0),$C189,0)</f>
        <v>0</v>
      </c>
      <c r="AI189" s="549">
        <f t="shared" ref="AI189:AI224" si="98">IF(AND($B189="PK/BK",$C189&gt;0,$F189&gt;0),$C189,0)</f>
        <v>0</v>
      </c>
      <c r="AJ189" s="549">
        <f t="shared" ref="AJ189:AJ224" si="99">IF(AND($B189="PK/BK o.",$C189&gt;0,$F189&gt;0),$C189,0)</f>
        <v>0</v>
      </c>
      <c r="AK189" s="483">
        <f t="shared" ref="AK189:AK224" si="100">IF(AND($B189="PFK/BFK",$C189&gt;0,$F189&gt;0),$S189,0)</f>
        <v>0</v>
      </c>
      <c r="AL189" s="483">
        <f t="shared" ref="AL189:AL224" si="101">IF(AND($B189="PK/BK",$C189&gt;0,$F189&gt;0),$S189,0)</f>
        <v>0</v>
      </c>
      <c r="AM189" s="483">
        <f t="shared" ref="AM189:AM224" si="102">IF(AND($B189="PK/BK o.",$C189&gt;0,$F189&gt;0),$S189,0)</f>
        <v>0</v>
      </c>
      <c r="AN189" s="1021">
        <f t="shared" ref="AN189:AN224" si="103">IF(AND($B189="PFK/BFK",$C189&gt;0,$F189&gt;0),$R189,0)</f>
        <v>0</v>
      </c>
      <c r="AO189" s="1019">
        <f t="shared" ref="AO189:AO224" si="104">IF(AND($B189="PK/BK",$C189&gt;0,$F189&gt;0),$R189,0)</f>
        <v>0</v>
      </c>
      <c r="AP189" s="1020">
        <f t="shared" ref="AP189:AP224" si="105">IF(AND($B189="PK/BK o.",$C189&gt;0,$F189&gt;0),$R189,0)</f>
        <v>0</v>
      </c>
      <c r="AQ189" s="1108"/>
      <c r="AR189" s="1109">
        <f t="shared" si="81"/>
        <v>0</v>
      </c>
      <c r="AS189" s="1110">
        <f t="shared" si="82"/>
        <v>0</v>
      </c>
      <c r="AV189" s="696"/>
      <c r="AX189" s="696"/>
      <c r="AZ189" s="696"/>
    </row>
    <row r="190" spans="1:52" x14ac:dyDescent="0.2">
      <c r="A190" s="550"/>
      <c r="B190" s="551"/>
      <c r="C190" s="565"/>
      <c r="D190" s="553"/>
      <c r="E190" s="553"/>
      <c r="F190" s="554"/>
      <c r="G190" s="540">
        <f t="shared" si="83"/>
        <v>0</v>
      </c>
      <c r="H190" s="541"/>
      <c r="I190" s="541"/>
      <c r="J190" s="541"/>
      <c r="K190" s="541"/>
      <c r="L190" s="541"/>
      <c r="M190" s="541"/>
      <c r="N190" s="541"/>
      <c r="O190" s="541"/>
      <c r="P190" s="541"/>
      <c r="Q190" s="541"/>
      <c r="R190" s="541"/>
      <c r="S190" s="566">
        <f t="shared" si="84"/>
        <v>0</v>
      </c>
      <c r="T190" s="567">
        <f t="shared" si="80"/>
        <v>0</v>
      </c>
      <c r="U190" s="545"/>
      <c r="V190" s="618">
        <f t="shared" si="85"/>
        <v>0</v>
      </c>
      <c r="W190" s="546">
        <f t="shared" si="86"/>
        <v>0</v>
      </c>
      <c r="X190" s="546">
        <f t="shared" si="87"/>
        <v>0</v>
      </c>
      <c r="Y190" s="546">
        <f t="shared" si="88"/>
        <v>0</v>
      </c>
      <c r="Z190" s="619">
        <f t="shared" si="89"/>
        <v>0</v>
      </c>
      <c r="AA190" s="547">
        <f t="shared" si="90"/>
        <v>0</v>
      </c>
      <c r="AB190" s="547">
        <f t="shared" si="91"/>
        <v>0</v>
      </c>
      <c r="AC190" s="547">
        <f t="shared" si="92"/>
        <v>0</v>
      </c>
      <c r="AD190" s="620">
        <f t="shared" si="93"/>
        <v>0</v>
      </c>
      <c r="AE190" s="548">
        <f t="shared" si="94"/>
        <v>0</v>
      </c>
      <c r="AF190" s="548">
        <f t="shared" si="95"/>
        <v>0</v>
      </c>
      <c r="AG190" s="548">
        <f t="shared" si="96"/>
        <v>0</v>
      </c>
      <c r="AH190" s="549">
        <f t="shared" si="97"/>
        <v>0</v>
      </c>
      <c r="AI190" s="549">
        <f t="shared" si="98"/>
        <v>0</v>
      </c>
      <c r="AJ190" s="549">
        <f t="shared" si="99"/>
        <v>0</v>
      </c>
      <c r="AK190" s="483">
        <f t="shared" si="100"/>
        <v>0</v>
      </c>
      <c r="AL190" s="483">
        <f t="shared" si="101"/>
        <v>0</v>
      </c>
      <c r="AM190" s="483">
        <f t="shared" si="102"/>
        <v>0</v>
      </c>
      <c r="AN190" s="1021">
        <f t="shared" si="103"/>
        <v>0</v>
      </c>
      <c r="AO190" s="1019">
        <f t="shared" si="104"/>
        <v>0</v>
      </c>
      <c r="AP190" s="1020">
        <f t="shared" si="105"/>
        <v>0</v>
      </c>
      <c r="AQ190" s="1108"/>
      <c r="AR190" s="1109">
        <f t="shared" ref="AR190:AR224" si="106">AI190</f>
        <v>0</v>
      </c>
      <c r="AS190" s="1110">
        <f t="shared" ref="AS190:AS224" si="107">AJ190</f>
        <v>0</v>
      </c>
      <c r="AV190" s="696"/>
      <c r="AX190" s="696"/>
      <c r="AZ190" s="696"/>
    </row>
    <row r="191" spans="1:52" x14ac:dyDescent="0.2">
      <c r="A191" s="550"/>
      <c r="B191" s="551"/>
      <c r="C191" s="565"/>
      <c r="D191" s="553"/>
      <c r="E191" s="553"/>
      <c r="F191" s="554"/>
      <c r="G191" s="540">
        <f t="shared" si="83"/>
        <v>0</v>
      </c>
      <c r="H191" s="541"/>
      <c r="I191" s="541"/>
      <c r="J191" s="541"/>
      <c r="K191" s="541"/>
      <c r="L191" s="541"/>
      <c r="M191" s="541"/>
      <c r="N191" s="541"/>
      <c r="O191" s="541"/>
      <c r="P191" s="541"/>
      <c r="Q191" s="541"/>
      <c r="R191" s="541"/>
      <c r="S191" s="566">
        <f t="shared" si="84"/>
        <v>0</v>
      </c>
      <c r="T191" s="567">
        <f t="shared" si="80"/>
        <v>0</v>
      </c>
      <c r="U191" s="545"/>
      <c r="V191" s="618">
        <f t="shared" si="85"/>
        <v>0</v>
      </c>
      <c r="W191" s="546">
        <f t="shared" si="86"/>
        <v>0</v>
      </c>
      <c r="X191" s="546">
        <f t="shared" si="87"/>
        <v>0</v>
      </c>
      <c r="Y191" s="546">
        <f t="shared" si="88"/>
        <v>0</v>
      </c>
      <c r="Z191" s="619">
        <f t="shared" si="89"/>
        <v>0</v>
      </c>
      <c r="AA191" s="547">
        <f t="shared" si="90"/>
        <v>0</v>
      </c>
      <c r="AB191" s="547">
        <f t="shared" si="91"/>
        <v>0</v>
      </c>
      <c r="AC191" s="547">
        <f t="shared" si="92"/>
        <v>0</v>
      </c>
      <c r="AD191" s="620">
        <f t="shared" si="93"/>
        <v>0</v>
      </c>
      <c r="AE191" s="548">
        <f t="shared" si="94"/>
        <v>0</v>
      </c>
      <c r="AF191" s="548">
        <f t="shared" si="95"/>
        <v>0</v>
      </c>
      <c r="AG191" s="548">
        <f t="shared" si="96"/>
        <v>0</v>
      </c>
      <c r="AH191" s="549">
        <f t="shared" si="97"/>
        <v>0</v>
      </c>
      <c r="AI191" s="549">
        <f t="shared" si="98"/>
        <v>0</v>
      </c>
      <c r="AJ191" s="549">
        <f t="shared" si="99"/>
        <v>0</v>
      </c>
      <c r="AK191" s="483">
        <f t="shared" si="100"/>
        <v>0</v>
      </c>
      <c r="AL191" s="483">
        <f t="shared" si="101"/>
        <v>0</v>
      </c>
      <c r="AM191" s="483">
        <f t="shared" si="102"/>
        <v>0</v>
      </c>
      <c r="AN191" s="1021">
        <f t="shared" si="103"/>
        <v>0</v>
      </c>
      <c r="AO191" s="1019">
        <f t="shared" si="104"/>
        <v>0</v>
      </c>
      <c r="AP191" s="1020">
        <f t="shared" si="105"/>
        <v>0</v>
      </c>
      <c r="AQ191" s="1108"/>
      <c r="AR191" s="1109">
        <f t="shared" si="106"/>
        <v>0</v>
      </c>
      <c r="AS191" s="1110">
        <f t="shared" si="107"/>
        <v>0</v>
      </c>
      <c r="AV191" s="696"/>
      <c r="AX191" s="696"/>
      <c r="AZ191" s="696"/>
    </row>
    <row r="192" spans="1:52" x14ac:dyDescent="0.2">
      <c r="A192" s="550"/>
      <c r="B192" s="551"/>
      <c r="C192" s="565"/>
      <c r="D192" s="553"/>
      <c r="E192" s="553"/>
      <c r="F192" s="554"/>
      <c r="G192" s="540">
        <f t="shared" si="83"/>
        <v>0</v>
      </c>
      <c r="H192" s="541"/>
      <c r="I192" s="541"/>
      <c r="J192" s="541"/>
      <c r="K192" s="541"/>
      <c r="L192" s="541"/>
      <c r="M192" s="541"/>
      <c r="N192" s="541"/>
      <c r="O192" s="541"/>
      <c r="P192" s="541"/>
      <c r="Q192" s="541"/>
      <c r="R192" s="541"/>
      <c r="S192" s="566">
        <f t="shared" si="84"/>
        <v>0</v>
      </c>
      <c r="T192" s="567">
        <f t="shared" si="80"/>
        <v>0</v>
      </c>
      <c r="U192" s="545"/>
      <c r="V192" s="618">
        <f t="shared" si="85"/>
        <v>0</v>
      </c>
      <c r="W192" s="546">
        <f t="shared" si="86"/>
        <v>0</v>
      </c>
      <c r="X192" s="546">
        <f t="shared" si="87"/>
        <v>0</v>
      </c>
      <c r="Y192" s="546">
        <f t="shared" si="88"/>
        <v>0</v>
      </c>
      <c r="Z192" s="619">
        <f t="shared" si="89"/>
        <v>0</v>
      </c>
      <c r="AA192" s="547">
        <f t="shared" si="90"/>
        <v>0</v>
      </c>
      <c r="AB192" s="547">
        <f t="shared" si="91"/>
        <v>0</v>
      </c>
      <c r="AC192" s="547">
        <f t="shared" si="92"/>
        <v>0</v>
      </c>
      <c r="AD192" s="620">
        <f t="shared" si="93"/>
        <v>0</v>
      </c>
      <c r="AE192" s="548">
        <f t="shared" si="94"/>
        <v>0</v>
      </c>
      <c r="AF192" s="548">
        <f t="shared" si="95"/>
        <v>0</v>
      </c>
      <c r="AG192" s="548">
        <f t="shared" si="96"/>
        <v>0</v>
      </c>
      <c r="AH192" s="549">
        <f t="shared" si="97"/>
        <v>0</v>
      </c>
      <c r="AI192" s="549">
        <f t="shared" si="98"/>
        <v>0</v>
      </c>
      <c r="AJ192" s="549">
        <f t="shared" si="99"/>
        <v>0</v>
      </c>
      <c r="AK192" s="483">
        <f t="shared" si="100"/>
        <v>0</v>
      </c>
      <c r="AL192" s="483">
        <f t="shared" si="101"/>
        <v>0</v>
      </c>
      <c r="AM192" s="483">
        <f t="shared" si="102"/>
        <v>0</v>
      </c>
      <c r="AN192" s="1021">
        <f t="shared" si="103"/>
        <v>0</v>
      </c>
      <c r="AO192" s="1019">
        <f t="shared" si="104"/>
        <v>0</v>
      </c>
      <c r="AP192" s="1020">
        <f t="shared" si="105"/>
        <v>0</v>
      </c>
      <c r="AQ192" s="1108"/>
      <c r="AR192" s="1109">
        <f t="shared" si="106"/>
        <v>0</v>
      </c>
      <c r="AS192" s="1110">
        <f t="shared" si="107"/>
        <v>0</v>
      </c>
      <c r="AV192" s="696"/>
      <c r="AX192" s="696"/>
      <c r="AZ192" s="696"/>
    </row>
    <row r="193" spans="1:52" x14ac:dyDescent="0.2">
      <c r="A193" s="550"/>
      <c r="B193" s="551"/>
      <c r="C193" s="565"/>
      <c r="D193" s="553"/>
      <c r="E193" s="553"/>
      <c r="F193" s="554"/>
      <c r="G193" s="540">
        <f t="shared" si="83"/>
        <v>0</v>
      </c>
      <c r="H193" s="541"/>
      <c r="I193" s="541"/>
      <c r="J193" s="541"/>
      <c r="K193" s="541"/>
      <c r="L193" s="541"/>
      <c r="M193" s="541"/>
      <c r="N193" s="541"/>
      <c r="O193" s="541"/>
      <c r="P193" s="541"/>
      <c r="Q193" s="541"/>
      <c r="R193" s="541"/>
      <c r="S193" s="566">
        <f t="shared" si="84"/>
        <v>0</v>
      </c>
      <c r="T193" s="567">
        <f t="shared" si="80"/>
        <v>0</v>
      </c>
      <c r="U193" s="545"/>
      <c r="V193" s="618">
        <f t="shared" si="85"/>
        <v>0</v>
      </c>
      <c r="W193" s="546">
        <f t="shared" si="86"/>
        <v>0</v>
      </c>
      <c r="X193" s="546">
        <f t="shared" si="87"/>
        <v>0</v>
      </c>
      <c r="Y193" s="546">
        <f t="shared" si="88"/>
        <v>0</v>
      </c>
      <c r="Z193" s="619">
        <f t="shared" si="89"/>
        <v>0</v>
      </c>
      <c r="AA193" s="547">
        <f t="shared" si="90"/>
        <v>0</v>
      </c>
      <c r="AB193" s="547">
        <f t="shared" si="91"/>
        <v>0</v>
      </c>
      <c r="AC193" s="547">
        <f t="shared" si="92"/>
        <v>0</v>
      </c>
      <c r="AD193" s="620">
        <f t="shared" si="93"/>
        <v>0</v>
      </c>
      <c r="AE193" s="548">
        <f t="shared" si="94"/>
        <v>0</v>
      </c>
      <c r="AF193" s="548">
        <f t="shared" si="95"/>
        <v>0</v>
      </c>
      <c r="AG193" s="548">
        <f t="shared" si="96"/>
        <v>0</v>
      </c>
      <c r="AH193" s="549">
        <f t="shared" si="97"/>
        <v>0</v>
      </c>
      <c r="AI193" s="549">
        <f t="shared" si="98"/>
        <v>0</v>
      </c>
      <c r="AJ193" s="549">
        <f t="shared" si="99"/>
        <v>0</v>
      </c>
      <c r="AK193" s="483">
        <f t="shared" si="100"/>
        <v>0</v>
      </c>
      <c r="AL193" s="483">
        <f t="shared" si="101"/>
        <v>0</v>
      </c>
      <c r="AM193" s="483">
        <f t="shared" si="102"/>
        <v>0</v>
      </c>
      <c r="AN193" s="1021">
        <f t="shared" si="103"/>
        <v>0</v>
      </c>
      <c r="AO193" s="1019">
        <f t="shared" si="104"/>
        <v>0</v>
      </c>
      <c r="AP193" s="1020">
        <f t="shared" si="105"/>
        <v>0</v>
      </c>
      <c r="AQ193" s="1108"/>
      <c r="AR193" s="1109">
        <f t="shared" si="106"/>
        <v>0</v>
      </c>
      <c r="AS193" s="1110">
        <f t="shared" si="107"/>
        <v>0</v>
      </c>
      <c r="AV193" s="696"/>
      <c r="AX193" s="696"/>
      <c r="AZ193" s="696"/>
    </row>
    <row r="194" spans="1:52" x14ac:dyDescent="0.2">
      <c r="A194" s="550"/>
      <c r="B194" s="551"/>
      <c r="C194" s="565"/>
      <c r="D194" s="553"/>
      <c r="E194" s="553"/>
      <c r="F194" s="554"/>
      <c r="G194" s="540">
        <f t="shared" si="83"/>
        <v>0</v>
      </c>
      <c r="H194" s="541"/>
      <c r="I194" s="541"/>
      <c r="J194" s="541"/>
      <c r="K194" s="541"/>
      <c r="L194" s="541"/>
      <c r="M194" s="541"/>
      <c r="N194" s="541"/>
      <c r="O194" s="541"/>
      <c r="P194" s="541"/>
      <c r="Q194" s="541"/>
      <c r="R194" s="541"/>
      <c r="S194" s="566">
        <f t="shared" si="84"/>
        <v>0</v>
      </c>
      <c r="T194" s="567">
        <f t="shared" si="80"/>
        <v>0</v>
      </c>
      <c r="U194" s="545"/>
      <c r="V194" s="618">
        <f t="shared" si="85"/>
        <v>0</v>
      </c>
      <c r="W194" s="546">
        <f t="shared" si="86"/>
        <v>0</v>
      </c>
      <c r="X194" s="546">
        <f t="shared" si="87"/>
        <v>0</v>
      </c>
      <c r="Y194" s="546">
        <f t="shared" si="88"/>
        <v>0</v>
      </c>
      <c r="Z194" s="619">
        <f t="shared" si="89"/>
        <v>0</v>
      </c>
      <c r="AA194" s="547">
        <f t="shared" si="90"/>
        <v>0</v>
      </c>
      <c r="AB194" s="547">
        <f t="shared" si="91"/>
        <v>0</v>
      </c>
      <c r="AC194" s="547">
        <f t="shared" si="92"/>
        <v>0</v>
      </c>
      <c r="AD194" s="620">
        <f t="shared" si="93"/>
        <v>0</v>
      </c>
      <c r="AE194" s="548">
        <f t="shared" si="94"/>
        <v>0</v>
      </c>
      <c r="AF194" s="548">
        <f t="shared" si="95"/>
        <v>0</v>
      </c>
      <c r="AG194" s="548">
        <f t="shared" si="96"/>
        <v>0</v>
      </c>
      <c r="AH194" s="549">
        <f t="shared" si="97"/>
        <v>0</v>
      </c>
      <c r="AI194" s="549">
        <f t="shared" si="98"/>
        <v>0</v>
      </c>
      <c r="AJ194" s="549">
        <f t="shared" si="99"/>
        <v>0</v>
      </c>
      <c r="AK194" s="483">
        <f t="shared" si="100"/>
        <v>0</v>
      </c>
      <c r="AL194" s="483">
        <f t="shared" si="101"/>
        <v>0</v>
      </c>
      <c r="AM194" s="483">
        <f t="shared" si="102"/>
        <v>0</v>
      </c>
      <c r="AN194" s="1021">
        <f t="shared" si="103"/>
        <v>0</v>
      </c>
      <c r="AO194" s="1019">
        <f t="shared" si="104"/>
        <v>0</v>
      </c>
      <c r="AP194" s="1020">
        <f t="shared" si="105"/>
        <v>0</v>
      </c>
      <c r="AQ194" s="1108"/>
      <c r="AR194" s="1109">
        <f t="shared" si="106"/>
        <v>0</v>
      </c>
      <c r="AS194" s="1110">
        <f t="shared" si="107"/>
        <v>0</v>
      </c>
      <c r="AV194" s="696"/>
      <c r="AX194" s="696"/>
      <c r="AZ194" s="696"/>
    </row>
    <row r="195" spans="1:52" x14ac:dyDescent="0.2">
      <c r="A195" s="550"/>
      <c r="B195" s="551"/>
      <c r="C195" s="565"/>
      <c r="D195" s="553"/>
      <c r="E195" s="553"/>
      <c r="F195" s="554"/>
      <c r="G195" s="540">
        <f t="shared" si="83"/>
        <v>0</v>
      </c>
      <c r="H195" s="541"/>
      <c r="I195" s="541"/>
      <c r="J195" s="541"/>
      <c r="K195" s="541"/>
      <c r="L195" s="541"/>
      <c r="M195" s="541"/>
      <c r="N195" s="541"/>
      <c r="O195" s="541"/>
      <c r="P195" s="541"/>
      <c r="Q195" s="541"/>
      <c r="R195" s="541"/>
      <c r="S195" s="566">
        <f t="shared" si="84"/>
        <v>0</v>
      </c>
      <c r="T195" s="567">
        <f t="shared" si="80"/>
        <v>0</v>
      </c>
      <c r="U195" s="545"/>
      <c r="V195" s="618">
        <f t="shared" si="85"/>
        <v>0</v>
      </c>
      <c r="W195" s="546">
        <f t="shared" si="86"/>
        <v>0</v>
      </c>
      <c r="X195" s="546">
        <f t="shared" si="87"/>
        <v>0</v>
      </c>
      <c r="Y195" s="546">
        <f t="shared" si="88"/>
        <v>0</v>
      </c>
      <c r="Z195" s="619">
        <f t="shared" si="89"/>
        <v>0</v>
      </c>
      <c r="AA195" s="547">
        <f t="shared" si="90"/>
        <v>0</v>
      </c>
      <c r="AB195" s="547">
        <f t="shared" si="91"/>
        <v>0</v>
      </c>
      <c r="AC195" s="547">
        <f t="shared" si="92"/>
        <v>0</v>
      </c>
      <c r="AD195" s="620">
        <f t="shared" si="93"/>
        <v>0</v>
      </c>
      <c r="AE195" s="548">
        <f t="shared" si="94"/>
        <v>0</v>
      </c>
      <c r="AF195" s="548">
        <f t="shared" si="95"/>
        <v>0</v>
      </c>
      <c r="AG195" s="548">
        <f t="shared" si="96"/>
        <v>0</v>
      </c>
      <c r="AH195" s="549">
        <f t="shared" si="97"/>
        <v>0</v>
      </c>
      <c r="AI195" s="549">
        <f t="shared" si="98"/>
        <v>0</v>
      </c>
      <c r="AJ195" s="549">
        <f t="shared" si="99"/>
        <v>0</v>
      </c>
      <c r="AK195" s="483">
        <f t="shared" si="100"/>
        <v>0</v>
      </c>
      <c r="AL195" s="483">
        <f t="shared" si="101"/>
        <v>0</v>
      </c>
      <c r="AM195" s="483">
        <f t="shared" si="102"/>
        <v>0</v>
      </c>
      <c r="AN195" s="1021">
        <f t="shared" si="103"/>
        <v>0</v>
      </c>
      <c r="AO195" s="1019">
        <f t="shared" si="104"/>
        <v>0</v>
      </c>
      <c r="AP195" s="1020">
        <f t="shared" si="105"/>
        <v>0</v>
      </c>
      <c r="AQ195" s="1108"/>
      <c r="AR195" s="1109">
        <f t="shared" si="106"/>
        <v>0</v>
      </c>
      <c r="AS195" s="1110">
        <f t="shared" si="107"/>
        <v>0</v>
      </c>
      <c r="AV195" s="696"/>
      <c r="AX195" s="696"/>
      <c r="AZ195" s="696"/>
    </row>
    <row r="196" spans="1:52" x14ac:dyDescent="0.2">
      <c r="A196" s="550"/>
      <c r="B196" s="551"/>
      <c r="C196" s="565"/>
      <c r="D196" s="553"/>
      <c r="E196" s="553"/>
      <c r="F196" s="554"/>
      <c r="G196" s="540">
        <f t="shared" si="83"/>
        <v>0</v>
      </c>
      <c r="H196" s="541"/>
      <c r="I196" s="541"/>
      <c r="J196" s="541"/>
      <c r="K196" s="541"/>
      <c r="L196" s="541"/>
      <c r="M196" s="541"/>
      <c r="N196" s="541"/>
      <c r="O196" s="541"/>
      <c r="P196" s="541"/>
      <c r="Q196" s="541"/>
      <c r="R196" s="541"/>
      <c r="S196" s="566">
        <f t="shared" si="84"/>
        <v>0</v>
      </c>
      <c r="T196" s="567">
        <f t="shared" si="80"/>
        <v>0</v>
      </c>
      <c r="U196" s="545"/>
      <c r="V196" s="618">
        <f t="shared" si="85"/>
        <v>0</v>
      </c>
      <c r="W196" s="546">
        <f t="shared" si="86"/>
        <v>0</v>
      </c>
      <c r="X196" s="546">
        <f t="shared" si="87"/>
        <v>0</v>
      </c>
      <c r="Y196" s="546">
        <f t="shared" si="88"/>
        <v>0</v>
      </c>
      <c r="Z196" s="619">
        <f t="shared" si="89"/>
        <v>0</v>
      </c>
      <c r="AA196" s="547">
        <f t="shared" si="90"/>
        <v>0</v>
      </c>
      <c r="AB196" s="547">
        <f t="shared" si="91"/>
        <v>0</v>
      </c>
      <c r="AC196" s="547">
        <f t="shared" si="92"/>
        <v>0</v>
      </c>
      <c r="AD196" s="620">
        <f t="shared" si="93"/>
        <v>0</v>
      </c>
      <c r="AE196" s="548">
        <f t="shared" si="94"/>
        <v>0</v>
      </c>
      <c r="AF196" s="548">
        <f t="shared" si="95"/>
        <v>0</v>
      </c>
      <c r="AG196" s="548">
        <f t="shared" si="96"/>
        <v>0</v>
      </c>
      <c r="AH196" s="549">
        <f t="shared" si="97"/>
        <v>0</v>
      </c>
      <c r="AI196" s="549">
        <f t="shared" si="98"/>
        <v>0</v>
      </c>
      <c r="AJ196" s="549">
        <f t="shared" si="99"/>
        <v>0</v>
      </c>
      <c r="AK196" s="483">
        <f t="shared" si="100"/>
        <v>0</v>
      </c>
      <c r="AL196" s="483">
        <f t="shared" si="101"/>
        <v>0</v>
      </c>
      <c r="AM196" s="483">
        <f t="shared" si="102"/>
        <v>0</v>
      </c>
      <c r="AN196" s="1021">
        <f t="shared" si="103"/>
        <v>0</v>
      </c>
      <c r="AO196" s="1019">
        <f t="shared" si="104"/>
        <v>0</v>
      </c>
      <c r="AP196" s="1020">
        <f t="shared" si="105"/>
        <v>0</v>
      </c>
      <c r="AQ196" s="1108"/>
      <c r="AR196" s="1109">
        <f t="shared" si="106"/>
        <v>0</v>
      </c>
      <c r="AS196" s="1110">
        <f t="shared" si="107"/>
        <v>0</v>
      </c>
      <c r="AV196" s="696"/>
      <c r="AX196" s="696"/>
      <c r="AZ196" s="696"/>
    </row>
    <row r="197" spans="1:52" x14ac:dyDescent="0.2">
      <c r="A197" s="550"/>
      <c r="B197" s="551"/>
      <c r="C197" s="565"/>
      <c r="D197" s="553"/>
      <c r="E197" s="553"/>
      <c r="F197" s="554"/>
      <c r="G197" s="540">
        <f t="shared" si="83"/>
        <v>0</v>
      </c>
      <c r="H197" s="541"/>
      <c r="I197" s="541"/>
      <c r="J197" s="541"/>
      <c r="K197" s="541"/>
      <c r="L197" s="541"/>
      <c r="M197" s="541"/>
      <c r="N197" s="541"/>
      <c r="O197" s="541"/>
      <c r="P197" s="541"/>
      <c r="Q197" s="541"/>
      <c r="R197" s="541"/>
      <c r="S197" s="566">
        <f t="shared" si="84"/>
        <v>0</v>
      </c>
      <c r="T197" s="567">
        <f t="shared" si="80"/>
        <v>0</v>
      </c>
      <c r="U197" s="545"/>
      <c r="V197" s="618">
        <f t="shared" si="85"/>
        <v>0</v>
      </c>
      <c r="W197" s="546">
        <f t="shared" si="86"/>
        <v>0</v>
      </c>
      <c r="X197" s="546">
        <f t="shared" si="87"/>
        <v>0</v>
      </c>
      <c r="Y197" s="546">
        <f t="shared" si="88"/>
        <v>0</v>
      </c>
      <c r="Z197" s="619">
        <f t="shared" si="89"/>
        <v>0</v>
      </c>
      <c r="AA197" s="547">
        <f t="shared" si="90"/>
        <v>0</v>
      </c>
      <c r="AB197" s="547">
        <f t="shared" si="91"/>
        <v>0</v>
      </c>
      <c r="AC197" s="547">
        <f t="shared" si="92"/>
        <v>0</v>
      </c>
      <c r="AD197" s="620">
        <f t="shared" si="93"/>
        <v>0</v>
      </c>
      <c r="AE197" s="548">
        <f t="shared" si="94"/>
        <v>0</v>
      </c>
      <c r="AF197" s="548">
        <f t="shared" si="95"/>
        <v>0</v>
      </c>
      <c r="AG197" s="548">
        <f t="shared" si="96"/>
        <v>0</v>
      </c>
      <c r="AH197" s="549">
        <f t="shared" si="97"/>
        <v>0</v>
      </c>
      <c r="AI197" s="549">
        <f t="shared" si="98"/>
        <v>0</v>
      </c>
      <c r="AJ197" s="549">
        <f t="shared" si="99"/>
        <v>0</v>
      </c>
      <c r="AK197" s="483">
        <f t="shared" si="100"/>
        <v>0</v>
      </c>
      <c r="AL197" s="483">
        <f t="shared" si="101"/>
        <v>0</v>
      </c>
      <c r="AM197" s="483">
        <f t="shared" si="102"/>
        <v>0</v>
      </c>
      <c r="AN197" s="1021">
        <f t="shared" si="103"/>
        <v>0</v>
      </c>
      <c r="AO197" s="1019">
        <f t="shared" si="104"/>
        <v>0</v>
      </c>
      <c r="AP197" s="1020">
        <f t="shared" si="105"/>
        <v>0</v>
      </c>
      <c r="AQ197" s="1108"/>
      <c r="AR197" s="1109">
        <f t="shared" si="106"/>
        <v>0</v>
      </c>
      <c r="AS197" s="1110">
        <f t="shared" si="107"/>
        <v>0</v>
      </c>
      <c r="AV197" s="696"/>
      <c r="AX197" s="696"/>
      <c r="AZ197" s="696"/>
    </row>
    <row r="198" spans="1:52" x14ac:dyDescent="0.2">
      <c r="A198" s="550"/>
      <c r="B198" s="551"/>
      <c r="C198" s="565"/>
      <c r="D198" s="553"/>
      <c r="E198" s="553"/>
      <c r="F198" s="554"/>
      <c r="G198" s="540">
        <f t="shared" si="83"/>
        <v>0</v>
      </c>
      <c r="H198" s="541"/>
      <c r="I198" s="541"/>
      <c r="J198" s="541"/>
      <c r="K198" s="541"/>
      <c r="L198" s="541"/>
      <c r="M198" s="541"/>
      <c r="N198" s="541"/>
      <c r="O198" s="541"/>
      <c r="P198" s="541"/>
      <c r="Q198" s="541"/>
      <c r="R198" s="541"/>
      <c r="S198" s="566">
        <f t="shared" si="84"/>
        <v>0</v>
      </c>
      <c r="T198" s="567">
        <f t="shared" si="80"/>
        <v>0</v>
      </c>
      <c r="U198" s="545"/>
      <c r="V198" s="618">
        <f t="shared" si="85"/>
        <v>0</v>
      </c>
      <c r="W198" s="546">
        <f t="shared" si="86"/>
        <v>0</v>
      </c>
      <c r="X198" s="546">
        <f t="shared" si="87"/>
        <v>0</v>
      </c>
      <c r="Y198" s="546">
        <f t="shared" si="88"/>
        <v>0</v>
      </c>
      <c r="Z198" s="619">
        <f t="shared" si="89"/>
        <v>0</v>
      </c>
      <c r="AA198" s="547">
        <f t="shared" si="90"/>
        <v>0</v>
      </c>
      <c r="AB198" s="547">
        <f t="shared" si="91"/>
        <v>0</v>
      </c>
      <c r="AC198" s="547">
        <f t="shared" si="92"/>
        <v>0</v>
      </c>
      <c r="AD198" s="620">
        <f t="shared" si="93"/>
        <v>0</v>
      </c>
      <c r="AE198" s="548">
        <f t="shared" si="94"/>
        <v>0</v>
      </c>
      <c r="AF198" s="548">
        <f t="shared" si="95"/>
        <v>0</v>
      </c>
      <c r="AG198" s="548">
        <f t="shared" si="96"/>
        <v>0</v>
      </c>
      <c r="AH198" s="549">
        <f t="shared" si="97"/>
        <v>0</v>
      </c>
      <c r="AI198" s="549">
        <f t="shared" si="98"/>
        <v>0</v>
      </c>
      <c r="AJ198" s="549">
        <f t="shared" si="99"/>
        <v>0</v>
      </c>
      <c r="AK198" s="483">
        <f t="shared" si="100"/>
        <v>0</v>
      </c>
      <c r="AL198" s="483">
        <f t="shared" si="101"/>
        <v>0</v>
      </c>
      <c r="AM198" s="483">
        <f t="shared" si="102"/>
        <v>0</v>
      </c>
      <c r="AN198" s="1021">
        <f t="shared" si="103"/>
        <v>0</v>
      </c>
      <c r="AO198" s="1019">
        <f t="shared" si="104"/>
        <v>0</v>
      </c>
      <c r="AP198" s="1020">
        <f t="shared" si="105"/>
        <v>0</v>
      </c>
      <c r="AQ198" s="1108"/>
      <c r="AR198" s="1109">
        <f t="shared" si="106"/>
        <v>0</v>
      </c>
      <c r="AS198" s="1110">
        <f t="shared" si="107"/>
        <v>0</v>
      </c>
      <c r="AV198" s="696"/>
      <c r="AX198" s="696"/>
      <c r="AZ198" s="696"/>
    </row>
    <row r="199" spans="1:52" x14ac:dyDescent="0.2">
      <c r="A199" s="550"/>
      <c r="B199" s="551"/>
      <c r="C199" s="565"/>
      <c r="D199" s="553"/>
      <c r="E199" s="553"/>
      <c r="F199" s="554"/>
      <c r="G199" s="540">
        <f t="shared" si="83"/>
        <v>0</v>
      </c>
      <c r="H199" s="541"/>
      <c r="I199" s="541"/>
      <c r="J199" s="541"/>
      <c r="K199" s="541"/>
      <c r="L199" s="541"/>
      <c r="M199" s="541"/>
      <c r="N199" s="541"/>
      <c r="O199" s="541"/>
      <c r="P199" s="541"/>
      <c r="Q199" s="541"/>
      <c r="R199" s="541"/>
      <c r="S199" s="566">
        <f t="shared" si="84"/>
        <v>0</v>
      </c>
      <c r="T199" s="567">
        <f t="shared" si="80"/>
        <v>0</v>
      </c>
      <c r="U199" s="545"/>
      <c r="V199" s="618">
        <f t="shared" si="85"/>
        <v>0</v>
      </c>
      <c r="W199" s="546">
        <f t="shared" si="86"/>
        <v>0</v>
      </c>
      <c r="X199" s="546">
        <f t="shared" si="87"/>
        <v>0</v>
      </c>
      <c r="Y199" s="546">
        <f t="shared" si="88"/>
        <v>0</v>
      </c>
      <c r="Z199" s="619">
        <f t="shared" si="89"/>
        <v>0</v>
      </c>
      <c r="AA199" s="547">
        <f t="shared" si="90"/>
        <v>0</v>
      </c>
      <c r="AB199" s="547">
        <f t="shared" si="91"/>
        <v>0</v>
      </c>
      <c r="AC199" s="547">
        <f t="shared" si="92"/>
        <v>0</v>
      </c>
      <c r="AD199" s="620">
        <f t="shared" si="93"/>
        <v>0</v>
      </c>
      <c r="AE199" s="548">
        <f t="shared" si="94"/>
        <v>0</v>
      </c>
      <c r="AF199" s="548">
        <f t="shared" si="95"/>
        <v>0</v>
      </c>
      <c r="AG199" s="548">
        <f t="shared" si="96"/>
        <v>0</v>
      </c>
      <c r="AH199" s="549">
        <f t="shared" si="97"/>
        <v>0</v>
      </c>
      <c r="AI199" s="549">
        <f t="shared" si="98"/>
        <v>0</v>
      </c>
      <c r="AJ199" s="549">
        <f t="shared" si="99"/>
        <v>0</v>
      </c>
      <c r="AK199" s="483">
        <f t="shared" si="100"/>
        <v>0</v>
      </c>
      <c r="AL199" s="483">
        <f t="shared" si="101"/>
        <v>0</v>
      </c>
      <c r="AM199" s="483">
        <f t="shared" si="102"/>
        <v>0</v>
      </c>
      <c r="AN199" s="1021">
        <f t="shared" si="103"/>
        <v>0</v>
      </c>
      <c r="AO199" s="1019">
        <f t="shared" si="104"/>
        <v>0</v>
      </c>
      <c r="AP199" s="1020">
        <f t="shared" si="105"/>
        <v>0</v>
      </c>
      <c r="AQ199" s="1108"/>
      <c r="AR199" s="1109">
        <f t="shared" si="106"/>
        <v>0</v>
      </c>
      <c r="AS199" s="1110">
        <f t="shared" si="107"/>
        <v>0</v>
      </c>
      <c r="AV199" s="696"/>
      <c r="AX199" s="696"/>
      <c r="AZ199" s="696"/>
    </row>
    <row r="200" spans="1:52" x14ac:dyDescent="0.2">
      <c r="A200" s="550"/>
      <c r="B200" s="551"/>
      <c r="C200" s="565"/>
      <c r="D200" s="553"/>
      <c r="E200" s="553"/>
      <c r="F200" s="554"/>
      <c r="G200" s="540">
        <f t="shared" si="83"/>
        <v>0</v>
      </c>
      <c r="H200" s="541"/>
      <c r="I200" s="541"/>
      <c r="J200" s="541"/>
      <c r="K200" s="541"/>
      <c r="L200" s="541"/>
      <c r="M200" s="541"/>
      <c r="N200" s="541"/>
      <c r="O200" s="541"/>
      <c r="P200" s="541"/>
      <c r="Q200" s="541"/>
      <c r="R200" s="541"/>
      <c r="S200" s="566">
        <f t="shared" si="84"/>
        <v>0</v>
      </c>
      <c r="T200" s="567">
        <f t="shared" si="80"/>
        <v>0</v>
      </c>
      <c r="U200" s="545"/>
      <c r="V200" s="618">
        <f t="shared" si="85"/>
        <v>0</v>
      </c>
      <c r="W200" s="546">
        <f t="shared" si="86"/>
        <v>0</v>
      </c>
      <c r="X200" s="546">
        <f t="shared" si="87"/>
        <v>0</v>
      </c>
      <c r="Y200" s="546">
        <f t="shared" si="88"/>
        <v>0</v>
      </c>
      <c r="Z200" s="619">
        <f t="shared" si="89"/>
        <v>0</v>
      </c>
      <c r="AA200" s="547">
        <f t="shared" si="90"/>
        <v>0</v>
      </c>
      <c r="AB200" s="547">
        <f t="shared" si="91"/>
        <v>0</v>
      </c>
      <c r="AC200" s="547">
        <f t="shared" si="92"/>
        <v>0</v>
      </c>
      <c r="AD200" s="620">
        <f t="shared" si="93"/>
        <v>0</v>
      </c>
      <c r="AE200" s="548">
        <f t="shared" si="94"/>
        <v>0</v>
      </c>
      <c r="AF200" s="548">
        <f t="shared" si="95"/>
        <v>0</v>
      </c>
      <c r="AG200" s="548">
        <f t="shared" si="96"/>
        <v>0</v>
      </c>
      <c r="AH200" s="549">
        <f t="shared" si="97"/>
        <v>0</v>
      </c>
      <c r="AI200" s="549">
        <f t="shared" si="98"/>
        <v>0</v>
      </c>
      <c r="AJ200" s="549">
        <f t="shared" si="99"/>
        <v>0</v>
      </c>
      <c r="AK200" s="483">
        <f t="shared" si="100"/>
        <v>0</v>
      </c>
      <c r="AL200" s="483">
        <f t="shared" si="101"/>
        <v>0</v>
      </c>
      <c r="AM200" s="483">
        <f t="shared" si="102"/>
        <v>0</v>
      </c>
      <c r="AN200" s="1021">
        <f t="shared" si="103"/>
        <v>0</v>
      </c>
      <c r="AO200" s="1019">
        <f t="shared" si="104"/>
        <v>0</v>
      </c>
      <c r="AP200" s="1020">
        <f t="shared" si="105"/>
        <v>0</v>
      </c>
      <c r="AQ200" s="1108"/>
      <c r="AR200" s="1109">
        <f t="shared" si="106"/>
        <v>0</v>
      </c>
      <c r="AS200" s="1110">
        <f t="shared" si="107"/>
        <v>0</v>
      </c>
      <c r="AV200" s="696"/>
      <c r="AX200" s="696"/>
      <c r="AZ200" s="696"/>
    </row>
    <row r="201" spans="1:52" x14ac:dyDescent="0.2">
      <c r="A201" s="550"/>
      <c r="B201" s="551"/>
      <c r="C201" s="565"/>
      <c r="D201" s="553"/>
      <c r="E201" s="553"/>
      <c r="F201" s="554"/>
      <c r="G201" s="540">
        <f t="shared" si="83"/>
        <v>0</v>
      </c>
      <c r="H201" s="541"/>
      <c r="I201" s="541"/>
      <c r="J201" s="541"/>
      <c r="K201" s="541"/>
      <c r="L201" s="541"/>
      <c r="M201" s="541"/>
      <c r="N201" s="541"/>
      <c r="O201" s="541"/>
      <c r="P201" s="541"/>
      <c r="Q201" s="541"/>
      <c r="R201" s="541"/>
      <c r="S201" s="566">
        <f t="shared" si="84"/>
        <v>0</v>
      </c>
      <c r="T201" s="567">
        <f t="shared" si="80"/>
        <v>0</v>
      </c>
      <c r="U201" s="545"/>
      <c r="V201" s="618">
        <f t="shared" si="85"/>
        <v>0</v>
      </c>
      <c r="W201" s="546">
        <f t="shared" si="86"/>
        <v>0</v>
      </c>
      <c r="X201" s="546">
        <f t="shared" si="87"/>
        <v>0</v>
      </c>
      <c r="Y201" s="546">
        <f t="shared" si="88"/>
        <v>0</v>
      </c>
      <c r="Z201" s="619">
        <f t="shared" si="89"/>
        <v>0</v>
      </c>
      <c r="AA201" s="547">
        <f t="shared" si="90"/>
        <v>0</v>
      </c>
      <c r="AB201" s="547">
        <f t="shared" si="91"/>
        <v>0</v>
      </c>
      <c r="AC201" s="547">
        <f t="shared" si="92"/>
        <v>0</v>
      </c>
      <c r="AD201" s="620">
        <f t="shared" si="93"/>
        <v>0</v>
      </c>
      <c r="AE201" s="548">
        <f t="shared" si="94"/>
        <v>0</v>
      </c>
      <c r="AF201" s="548">
        <f t="shared" si="95"/>
        <v>0</v>
      </c>
      <c r="AG201" s="548">
        <f t="shared" si="96"/>
        <v>0</v>
      </c>
      <c r="AH201" s="549">
        <f t="shared" si="97"/>
        <v>0</v>
      </c>
      <c r="AI201" s="549">
        <f t="shared" si="98"/>
        <v>0</v>
      </c>
      <c r="AJ201" s="549">
        <f t="shared" si="99"/>
        <v>0</v>
      </c>
      <c r="AK201" s="483">
        <f t="shared" si="100"/>
        <v>0</v>
      </c>
      <c r="AL201" s="483">
        <f t="shared" si="101"/>
        <v>0</v>
      </c>
      <c r="AM201" s="483">
        <f t="shared" si="102"/>
        <v>0</v>
      </c>
      <c r="AN201" s="1021">
        <f t="shared" si="103"/>
        <v>0</v>
      </c>
      <c r="AO201" s="1019">
        <f t="shared" si="104"/>
        <v>0</v>
      </c>
      <c r="AP201" s="1020">
        <f t="shared" si="105"/>
        <v>0</v>
      </c>
      <c r="AQ201" s="1108"/>
      <c r="AR201" s="1109">
        <f t="shared" si="106"/>
        <v>0</v>
      </c>
      <c r="AS201" s="1110">
        <f t="shared" si="107"/>
        <v>0</v>
      </c>
      <c r="AV201" s="696"/>
      <c r="AX201" s="696"/>
      <c r="AZ201" s="696"/>
    </row>
    <row r="202" spans="1:52" x14ac:dyDescent="0.2">
      <c r="A202" s="550"/>
      <c r="B202" s="551"/>
      <c r="C202" s="565"/>
      <c r="D202" s="553"/>
      <c r="E202" s="553"/>
      <c r="F202" s="554"/>
      <c r="G202" s="540">
        <f t="shared" si="83"/>
        <v>0</v>
      </c>
      <c r="H202" s="541"/>
      <c r="I202" s="541"/>
      <c r="J202" s="541"/>
      <c r="K202" s="541"/>
      <c r="L202" s="541"/>
      <c r="M202" s="541"/>
      <c r="N202" s="541"/>
      <c r="O202" s="541"/>
      <c r="P202" s="541"/>
      <c r="Q202" s="541"/>
      <c r="R202" s="541"/>
      <c r="S202" s="566">
        <f t="shared" si="84"/>
        <v>0</v>
      </c>
      <c r="T202" s="567">
        <f t="shared" si="80"/>
        <v>0</v>
      </c>
      <c r="U202" s="545"/>
      <c r="V202" s="618">
        <f t="shared" si="85"/>
        <v>0</v>
      </c>
      <c r="W202" s="546">
        <f t="shared" si="86"/>
        <v>0</v>
      </c>
      <c r="X202" s="546">
        <f t="shared" si="87"/>
        <v>0</v>
      </c>
      <c r="Y202" s="546">
        <f t="shared" si="88"/>
        <v>0</v>
      </c>
      <c r="Z202" s="619">
        <f t="shared" si="89"/>
        <v>0</v>
      </c>
      <c r="AA202" s="547">
        <f t="shared" si="90"/>
        <v>0</v>
      </c>
      <c r="AB202" s="547">
        <f t="shared" si="91"/>
        <v>0</v>
      </c>
      <c r="AC202" s="547">
        <f t="shared" si="92"/>
        <v>0</v>
      </c>
      <c r="AD202" s="620">
        <f t="shared" si="93"/>
        <v>0</v>
      </c>
      <c r="AE202" s="548">
        <f t="shared" si="94"/>
        <v>0</v>
      </c>
      <c r="AF202" s="548">
        <f t="shared" si="95"/>
        <v>0</v>
      </c>
      <c r="AG202" s="548">
        <f t="shared" si="96"/>
        <v>0</v>
      </c>
      <c r="AH202" s="549">
        <f t="shared" si="97"/>
        <v>0</v>
      </c>
      <c r="AI202" s="549">
        <f t="shared" si="98"/>
        <v>0</v>
      </c>
      <c r="AJ202" s="549">
        <f t="shared" si="99"/>
        <v>0</v>
      </c>
      <c r="AK202" s="483">
        <f t="shared" si="100"/>
        <v>0</v>
      </c>
      <c r="AL202" s="483">
        <f t="shared" si="101"/>
        <v>0</v>
      </c>
      <c r="AM202" s="483">
        <f t="shared" si="102"/>
        <v>0</v>
      </c>
      <c r="AN202" s="1021">
        <f t="shared" si="103"/>
        <v>0</v>
      </c>
      <c r="AO202" s="1019">
        <f t="shared" si="104"/>
        <v>0</v>
      </c>
      <c r="AP202" s="1020">
        <f t="shared" si="105"/>
        <v>0</v>
      </c>
      <c r="AQ202" s="1108"/>
      <c r="AR202" s="1109">
        <f t="shared" si="106"/>
        <v>0</v>
      </c>
      <c r="AS202" s="1110">
        <f t="shared" si="107"/>
        <v>0</v>
      </c>
      <c r="AV202" s="696"/>
      <c r="AX202" s="696"/>
      <c r="AZ202" s="696"/>
    </row>
    <row r="203" spans="1:52" x14ac:dyDescent="0.2">
      <c r="A203" s="550"/>
      <c r="B203" s="551"/>
      <c r="C203" s="565"/>
      <c r="D203" s="553"/>
      <c r="E203" s="553"/>
      <c r="F203" s="554"/>
      <c r="G203" s="540">
        <f t="shared" si="83"/>
        <v>0</v>
      </c>
      <c r="H203" s="541"/>
      <c r="I203" s="541"/>
      <c r="J203" s="541"/>
      <c r="K203" s="541"/>
      <c r="L203" s="541"/>
      <c r="M203" s="541"/>
      <c r="N203" s="541"/>
      <c r="O203" s="541"/>
      <c r="P203" s="541"/>
      <c r="Q203" s="541"/>
      <c r="R203" s="541"/>
      <c r="S203" s="566">
        <f t="shared" si="84"/>
        <v>0</v>
      </c>
      <c r="T203" s="567">
        <f t="shared" si="80"/>
        <v>0</v>
      </c>
      <c r="U203" s="545"/>
      <c r="V203" s="618">
        <f t="shared" si="85"/>
        <v>0</v>
      </c>
      <c r="W203" s="546">
        <f t="shared" si="86"/>
        <v>0</v>
      </c>
      <c r="X203" s="546">
        <f t="shared" si="87"/>
        <v>0</v>
      </c>
      <c r="Y203" s="546">
        <f t="shared" si="88"/>
        <v>0</v>
      </c>
      <c r="Z203" s="619">
        <f t="shared" si="89"/>
        <v>0</v>
      </c>
      <c r="AA203" s="547">
        <f t="shared" si="90"/>
        <v>0</v>
      </c>
      <c r="AB203" s="547">
        <f t="shared" si="91"/>
        <v>0</v>
      </c>
      <c r="AC203" s="547">
        <f t="shared" si="92"/>
        <v>0</v>
      </c>
      <c r="AD203" s="620">
        <f t="shared" si="93"/>
        <v>0</v>
      </c>
      <c r="AE203" s="548">
        <f t="shared" si="94"/>
        <v>0</v>
      </c>
      <c r="AF203" s="548">
        <f t="shared" si="95"/>
        <v>0</v>
      </c>
      <c r="AG203" s="548">
        <f t="shared" si="96"/>
        <v>0</v>
      </c>
      <c r="AH203" s="549">
        <f t="shared" si="97"/>
        <v>0</v>
      </c>
      <c r="AI203" s="549">
        <f t="shared" si="98"/>
        <v>0</v>
      </c>
      <c r="AJ203" s="549">
        <f t="shared" si="99"/>
        <v>0</v>
      </c>
      <c r="AK203" s="483">
        <f t="shared" si="100"/>
        <v>0</v>
      </c>
      <c r="AL203" s="483">
        <f t="shared" si="101"/>
        <v>0</v>
      </c>
      <c r="AM203" s="483">
        <f t="shared" si="102"/>
        <v>0</v>
      </c>
      <c r="AN203" s="1021">
        <f t="shared" si="103"/>
        <v>0</v>
      </c>
      <c r="AO203" s="1019">
        <f t="shared" si="104"/>
        <v>0</v>
      </c>
      <c r="AP203" s="1020">
        <f t="shared" si="105"/>
        <v>0</v>
      </c>
      <c r="AQ203" s="1108"/>
      <c r="AR203" s="1109">
        <f t="shared" si="106"/>
        <v>0</v>
      </c>
      <c r="AS203" s="1110">
        <f t="shared" si="107"/>
        <v>0</v>
      </c>
      <c r="AV203" s="696"/>
      <c r="AX203" s="696"/>
      <c r="AZ203" s="696"/>
    </row>
    <row r="204" spans="1:52" x14ac:dyDescent="0.2">
      <c r="A204" s="550"/>
      <c r="B204" s="551"/>
      <c r="C204" s="565"/>
      <c r="D204" s="553"/>
      <c r="E204" s="553"/>
      <c r="F204" s="554"/>
      <c r="G204" s="540">
        <f t="shared" si="83"/>
        <v>0</v>
      </c>
      <c r="H204" s="541"/>
      <c r="I204" s="541"/>
      <c r="J204" s="541"/>
      <c r="K204" s="541"/>
      <c r="L204" s="541"/>
      <c r="M204" s="541"/>
      <c r="N204" s="541"/>
      <c r="O204" s="541"/>
      <c r="P204" s="541"/>
      <c r="Q204" s="541"/>
      <c r="R204" s="541"/>
      <c r="S204" s="566">
        <f t="shared" si="84"/>
        <v>0</v>
      </c>
      <c r="T204" s="567">
        <f t="shared" si="80"/>
        <v>0</v>
      </c>
      <c r="U204" s="545"/>
      <c r="V204" s="618">
        <f t="shared" si="85"/>
        <v>0</v>
      </c>
      <c r="W204" s="546">
        <f t="shared" si="86"/>
        <v>0</v>
      </c>
      <c r="X204" s="546">
        <f t="shared" si="87"/>
        <v>0</v>
      </c>
      <c r="Y204" s="546">
        <f t="shared" si="88"/>
        <v>0</v>
      </c>
      <c r="Z204" s="619">
        <f t="shared" si="89"/>
        <v>0</v>
      </c>
      <c r="AA204" s="547">
        <f t="shared" si="90"/>
        <v>0</v>
      </c>
      <c r="AB204" s="547">
        <f t="shared" si="91"/>
        <v>0</v>
      </c>
      <c r="AC204" s="547">
        <f t="shared" si="92"/>
        <v>0</v>
      </c>
      <c r="AD204" s="620">
        <f t="shared" si="93"/>
        <v>0</v>
      </c>
      <c r="AE204" s="548">
        <f t="shared" si="94"/>
        <v>0</v>
      </c>
      <c r="AF204" s="548">
        <f t="shared" si="95"/>
        <v>0</v>
      </c>
      <c r="AG204" s="548">
        <f t="shared" si="96"/>
        <v>0</v>
      </c>
      <c r="AH204" s="549">
        <f t="shared" si="97"/>
        <v>0</v>
      </c>
      <c r="AI204" s="549">
        <f t="shared" si="98"/>
        <v>0</v>
      </c>
      <c r="AJ204" s="549">
        <f t="shared" si="99"/>
        <v>0</v>
      </c>
      <c r="AK204" s="483">
        <f t="shared" si="100"/>
        <v>0</v>
      </c>
      <c r="AL204" s="483">
        <f t="shared" si="101"/>
        <v>0</v>
      </c>
      <c r="AM204" s="483">
        <f t="shared" si="102"/>
        <v>0</v>
      </c>
      <c r="AN204" s="1021">
        <f t="shared" si="103"/>
        <v>0</v>
      </c>
      <c r="AO204" s="1019">
        <f t="shared" si="104"/>
        <v>0</v>
      </c>
      <c r="AP204" s="1020">
        <f t="shared" si="105"/>
        <v>0</v>
      </c>
      <c r="AQ204" s="1108"/>
      <c r="AR204" s="1109">
        <f t="shared" si="106"/>
        <v>0</v>
      </c>
      <c r="AS204" s="1110">
        <f t="shared" si="107"/>
        <v>0</v>
      </c>
      <c r="AV204" s="696"/>
      <c r="AX204" s="696"/>
      <c r="AZ204" s="696"/>
    </row>
    <row r="205" spans="1:52" x14ac:dyDescent="0.2">
      <c r="A205" s="550"/>
      <c r="B205" s="551"/>
      <c r="C205" s="565"/>
      <c r="D205" s="553"/>
      <c r="E205" s="553"/>
      <c r="F205" s="554"/>
      <c r="G205" s="540">
        <f t="shared" si="83"/>
        <v>0</v>
      </c>
      <c r="H205" s="541"/>
      <c r="I205" s="541"/>
      <c r="J205" s="541"/>
      <c r="K205" s="541"/>
      <c r="L205" s="541"/>
      <c r="M205" s="541"/>
      <c r="N205" s="541"/>
      <c r="O205" s="541"/>
      <c r="P205" s="541"/>
      <c r="Q205" s="541"/>
      <c r="R205" s="541"/>
      <c r="S205" s="566">
        <f t="shared" si="84"/>
        <v>0</v>
      </c>
      <c r="T205" s="567">
        <f t="shared" si="80"/>
        <v>0</v>
      </c>
      <c r="U205" s="545"/>
      <c r="V205" s="618">
        <f t="shared" si="85"/>
        <v>0</v>
      </c>
      <c r="W205" s="546">
        <f t="shared" si="86"/>
        <v>0</v>
      </c>
      <c r="X205" s="546">
        <f t="shared" si="87"/>
        <v>0</v>
      </c>
      <c r="Y205" s="546">
        <f t="shared" si="88"/>
        <v>0</v>
      </c>
      <c r="Z205" s="619">
        <f t="shared" si="89"/>
        <v>0</v>
      </c>
      <c r="AA205" s="547">
        <f t="shared" si="90"/>
        <v>0</v>
      </c>
      <c r="AB205" s="547">
        <f t="shared" si="91"/>
        <v>0</v>
      </c>
      <c r="AC205" s="547">
        <f t="shared" si="92"/>
        <v>0</v>
      </c>
      <c r="AD205" s="620">
        <f t="shared" si="93"/>
        <v>0</v>
      </c>
      <c r="AE205" s="548">
        <f t="shared" si="94"/>
        <v>0</v>
      </c>
      <c r="AF205" s="548">
        <f t="shared" si="95"/>
        <v>0</v>
      </c>
      <c r="AG205" s="548">
        <f t="shared" si="96"/>
        <v>0</v>
      </c>
      <c r="AH205" s="549">
        <f t="shared" si="97"/>
        <v>0</v>
      </c>
      <c r="AI205" s="549">
        <f t="shared" si="98"/>
        <v>0</v>
      </c>
      <c r="AJ205" s="549">
        <f t="shared" si="99"/>
        <v>0</v>
      </c>
      <c r="AK205" s="483">
        <f t="shared" si="100"/>
        <v>0</v>
      </c>
      <c r="AL205" s="483">
        <f t="shared" si="101"/>
        <v>0</v>
      </c>
      <c r="AM205" s="483">
        <f t="shared" si="102"/>
        <v>0</v>
      </c>
      <c r="AN205" s="1021">
        <f t="shared" si="103"/>
        <v>0</v>
      </c>
      <c r="AO205" s="1019">
        <f t="shared" si="104"/>
        <v>0</v>
      </c>
      <c r="AP205" s="1020">
        <f t="shared" si="105"/>
        <v>0</v>
      </c>
      <c r="AQ205" s="1108"/>
      <c r="AR205" s="1109">
        <f t="shared" si="106"/>
        <v>0</v>
      </c>
      <c r="AS205" s="1110">
        <f t="shared" si="107"/>
        <v>0</v>
      </c>
      <c r="AV205" s="696"/>
      <c r="AX205" s="696"/>
      <c r="AZ205" s="696"/>
    </row>
    <row r="206" spans="1:52" x14ac:dyDescent="0.2">
      <c r="A206" s="550"/>
      <c r="B206" s="551"/>
      <c r="C206" s="565"/>
      <c r="D206" s="553"/>
      <c r="E206" s="553"/>
      <c r="F206" s="554"/>
      <c r="G206" s="540">
        <f t="shared" si="83"/>
        <v>0</v>
      </c>
      <c r="H206" s="541"/>
      <c r="I206" s="541"/>
      <c r="J206" s="541"/>
      <c r="K206" s="541"/>
      <c r="L206" s="541"/>
      <c r="M206" s="541"/>
      <c r="N206" s="541"/>
      <c r="O206" s="541"/>
      <c r="P206" s="541"/>
      <c r="Q206" s="541"/>
      <c r="R206" s="541"/>
      <c r="S206" s="566">
        <f t="shared" si="84"/>
        <v>0</v>
      </c>
      <c r="T206" s="567">
        <f t="shared" si="80"/>
        <v>0</v>
      </c>
      <c r="U206" s="545"/>
      <c r="V206" s="618">
        <f t="shared" si="85"/>
        <v>0</v>
      </c>
      <c r="W206" s="546">
        <f t="shared" si="86"/>
        <v>0</v>
      </c>
      <c r="X206" s="546">
        <f t="shared" si="87"/>
        <v>0</v>
      </c>
      <c r="Y206" s="546">
        <f t="shared" si="88"/>
        <v>0</v>
      </c>
      <c r="Z206" s="619">
        <f t="shared" si="89"/>
        <v>0</v>
      </c>
      <c r="AA206" s="547">
        <f t="shared" si="90"/>
        <v>0</v>
      </c>
      <c r="AB206" s="547">
        <f t="shared" si="91"/>
        <v>0</v>
      </c>
      <c r="AC206" s="547">
        <f t="shared" si="92"/>
        <v>0</v>
      </c>
      <c r="AD206" s="620">
        <f t="shared" si="93"/>
        <v>0</v>
      </c>
      <c r="AE206" s="548">
        <f t="shared" si="94"/>
        <v>0</v>
      </c>
      <c r="AF206" s="548">
        <f t="shared" si="95"/>
        <v>0</v>
      </c>
      <c r="AG206" s="548">
        <f t="shared" si="96"/>
        <v>0</v>
      </c>
      <c r="AH206" s="549">
        <f t="shared" si="97"/>
        <v>0</v>
      </c>
      <c r="AI206" s="549">
        <f t="shared" si="98"/>
        <v>0</v>
      </c>
      <c r="AJ206" s="549">
        <f t="shared" si="99"/>
        <v>0</v>
      </c>
      <c r="AK206" s="483">
        <f t="shared" si="100"/>
        <v>0</v>
      </c>
      <c r="AL206" s="483">
        <f t="shared" si="101"/>
        <v>0</v>
      </c>
      <c r="AM206" s="483">
        <f t="shared" si="102"/>
        <v>0</v>
      </c>
      <c r="AN206" s="1021">
        <f t="shared" si="103"/>
        <v>0</v>
      </c>
      <c r="AO206" s="1019">
        <f t="shared" si="104"/>
        <v>0</v>
      </c>
      <c r="AP206" s="1020">
        <f t="shared" si="105"/>
        <v>0</v>
      </c>
      <c r="AQ206" s="1108"/>
      <c r="AR206" s="1109">
        <f t="shared" si="106"/>
        <v>0</v>
      </c>
      <c r="AS206" s="1110">
        <f t="shared" si="107"/>
        <v>0</v>
      </c>
      <c r="AV206" s="696"/>
      <c r="AX206" s="696"/>
      <c r="AZ206" s="696"/>
    </row>
    <row r="207" spans="1:52" x14ac:dyDescent="0.2">
      <c r="A207" s="550"/>
      <c r="B207" s="551"/>
      <c r="C207" s="565"/>
      <c r="D207" s="553"/>
      <c r="E207" s="553"/>
      <c r="F207" s="554"/>
      <c r="G207" s="540">
        <f t="shared" si="83"/>
        <v>0</v>
      </c>
      <c r="H207" s="541"/>
      <c r="I207" s="541"/>
      <c r="J207" s="541"/>
      <c r="K207" s="541"/>
      <c r="L207" s="541"/>
      <c r="M207" s="541"/>
      <c r="N207" s="541"/>
      <c r="O207" s="541"/>
      <c r="P207" s="541"/>
      <c r="Q207" s="541"/>
      <c r="R207" s="541"/>
      <c r="S207" s="566">
        <f t="shared" si="84"/>
        <v>0</v>
      </c>
      <c r="T207" s="567">
        <f t="shared" si="80"/>
        <v>0</v>
      </c>
      <c r="U207" s="545"/>
      <c r="V207" s="618">
        <f t="shared" si="85"/>
        <v>0</v>
      </c>
      <c r="W207" s="546">
        <f t="shared" si="86"/>
        <v>0</v>
      </c>
      <c r="X207" s="546">
        <f t="shared" si="87"/>
        <v>0</v>
      </c>
      <c r="Y207" s="546">
        <f t="shared" si="88"/>
        <v>0</v>
      </c>
      <c r="Z207" s="619">
        <f t="shared" si="89"/>
        <v>0</v>
      </c>
      <c r="AA207" s="547">
        <f t="shared" si="90"/>
        <v>0</v>
      </c>
      <c r="AB207" s="547">
        <f t="shared" si="91"/>
        <v>0</v>
      </c>
      <c r="AC207" s="547">
        <f t="shared" si="92"/>
        <v>0</v>
      </c>
      <c r="AD207" s="620">
        <f t="shared" si="93"/>
        <v>0</v>
      </c>
      <c r="AE207" s="548">
        <f t="shared" si="94"/>
        <v>0</v>
      </c>
      <c r="AF207" s="548">
        <f t="shared" si="95"/>
        <v>0</v>
      </c>
      <c r="AG207" s="548">
        <f t="shared" si="96"/>
        <v>0</v>
      </c>
      <c r="AH207" s="549">
        <f t="shared" si="97"/>
        <v>0</v>
      </c>
      <c r="AI207" s="549">
        <f t="shared" si="98"/>
        <v>0</v>
      </c>
      <c r="AJ207" s="549">
        <f t="shared" si="99"/>
        <v>0</v>
      </c>
      <c r="AK207" s="483">
        <f t="shared" si="100"/>
        <v>0</v>
      </c>
      <c r="AL207" s="483">
        <f t="shared" si="101"/>
        <v>0</v>
      </c>
      <c r="AM207" s="483">
        <f t="shared" si="102"/>
        <v>0</v>
      </c>
      <c r="AN207" s="1021">
        <f t="shared" si="103"/>
        <v>0</v>
      </c>
      <c r="AO207" s="1019">
        <f t="shared" si="104"/>
        <v>0</v>
      </c>
      <c r="AP207" s="1020">
        <f t="shared" si="105"/>
        <v>0</v>
      </c>
      <c r="AQ207" s="1108"/>
      <c r="AR207" s="1109">
        <f t="shared" si="106"/>
        <v>0</v>
      </c>
      <c r="AS207" s="1110">
        <f t="shared" si="107"/>
        <v>0</v>
      </c>
      <c r="AV207" s="696"/>
      <c r="AX207" s="696"/>
      <c r="AZ207" s="696"/>
    </row>
    <row r="208" spans="1:52" x14ac:dyDescent="0.2">
      <c r="A208" s="550"/>
      <c r="B208" s="551"/>
      <c r="C208" s="565"/>
      <c r="D208" s="553"/>
      <c r="E208" s="553"/>
      <c r="F208" s="554"/>
      <c r="G208" s="540">
        <f t="shared" si="83"/>
        <v>0</v>
      </c>
      <c r="H208" s="541"/>
      <c r="I208" s="541"/>
      <c r="J208" s="541"/>
      <c r="K208" s="541"/>
      <c r="L208" s="541"/>
      <c r="M208" s="541"/>
      <c r="N208" s="541"/>
      <c r="O208" s="541"/>
      <c r="P208" s="541"/>
      <c r="Q208" s="541"/>
      <c r="R208" s="541"/>
      <c r="S208" s="566">
        <f t="shared" si="84"/>
        <v>0</v>
      </c>
      <c r="T208" s="567">
        <f t="shared" si="80"/>
        <v>0</v>
      </c>
      <c r="U208" s="545"/>
      <c r="V208" s="618">
        <f t="shared" si="85"/>
        <v>0</v>
      </c>
      <c r="W208" s="546">
        <f t="shared" si="86"/>
        <v>0</v>
      </c>
      <c r="X208" s="546">
        <f t="shared" si="87"/>
        <v>0</v>
      </c>
      <c r="Y208" s="546">
        <f t="shared" si="88"/>
        <v>0</v>
      </c>
      <c r="Z208" s="619">
        <f t="shared" si="89"/>
        <v>0</v>
      </c>
      <c r="AA208" s="547">
        <f t="shared" si="90"/>
        <v>0</v>
      </c>
      <c r="AB208" s="547">
        <f t="shared" si="91"/>
        <v>0</v>
      </c>
      <c r="AC208" s="547">
        <f t="shared" si="92"/>
        <v>0</v>
      </c>
      <c r="AD208" s="620">
        <f t="shared" si="93"/>
        <v>0</v>
      </c>
      <c r="AE208" s="548">
        <f t="shared" si="94"/>
        <v>0</v>
      </c>
      <c r="AF208" s="548">
        <f t="shared" si="95"/>
        <v>0</v>
      </c>
      <c r="AG208" s="548">
        <f t="shared" si="96"/>
        <v>0</v>
      </c>
      <c r="AH208" s="549">
        <f t="shared" si="97"/>
        <v>0</v>
      </c>
      <c r="AI208" s="549">
        <f t="shared" si="98"/>
        <v>0</v>
      </c>
      <c r="AJ208" s="549">
        <f t="shared" si="99"/>
        <v>0</v>
      </c>
      <c r="AK208" s="483">
        <f t="shared" si="100"/>
        <v>0</v>
      </c>
      <c r="AL208" s="483">
        <f t="shared" si="101"/>
        <v>0</v>
      </c>
      <c r="AM208" s="483">
        <f t="shared" si="102"/>
        <v>0</v>
      </c>
      <c r="AN208" s="1021">
        <f t="shared" si="103"/>
        <v>0</v>
      </c>
      <c r="AO208" s="1019">
        <f t="shared" si="104"/>
        <v>0</v>
      </c>
      <c r="AP208" s="1020">
        <f t="shared" si="105"/>
        <v>0</v>
      </c>
      <c r="AQ208" s="1108"/>
      <c r="AR208" s="1109">
        <f t="shared" si="106"/>
        <v>0</v>
      </c>
      <c r="AS208" s="1110">
        <f t="shared" si="107"/>
        <v>0</v>
      </c>
      <c r="AV208" s="696"/>
      <c r="AX208" s="696"/>
      <c r="AZ208" s="696"/>
    </row>
    <row r="209" spans="1:52" x14ac:dyDescent="0.2">
      <c r="A209" s="550"/>
      <c r="B209" s="551"/>
      <c r="C209" s="565"/>
      <c r="D209" s="553"/>
      <c r="E209" s="553"/>
      <c r="F209" s="554"/>
      <c r="G209" s="540">
        <f t="shared" si="83"/>
        <v>0</v>
      </c>
      <c r="H209" s="541"/>
      <c r="I209" s="541"/>
      <c r="J209" s="541"/>
      <c r="K209" s="541"/>
      <c r="L209" s="541"/>
      <c r="M209" s="541"/>
      <c r="N209" s="541"/>
      <c r="O209" s="541"/>
      <c r="P209" s="541"/>
      <c r="Q209" s="541"/>
      <c r="R209" s="541"/>
      <c r="S209" s="566">
        <f t="shared" si="84"/>
        <v>0</v>
      </c>
      <c r="T209" s="567">
        <f t="shared" si="80"/>
        <v>0</v>
      </c>
      <c r="U209" s="545"/>
      <c r="V209" s="618">
        <f t="shared" si="85"/>
        <v>0</v>
      </c>
      <c r="W209" s="546">
        <f t="shared" si="86"/>
        <v>0</v>
      </c>
      <c r="X209" s="546">
        <f t="shared" si="87"/>
        <v>0</v>
      </c>
      <c r="Y209" s="546">
        <f t="shared" si="88"/>
        <v>0</v>
      </c>
      <c r="Z209" s="619">
        <f t="shared" si="89"/>
        <v>0</v>
      </c>
      <c r="AA209" s="547">
        <f t="shared" si="90"/>
        <v>0</v>
      </c>
      <c r="AB209" s="547">
        <f t="shared" si="91"/>
        <v>0</v>
      </c>
      <c r="AC209" s="547">
        <f t="shared" si="92"/>
        <v>0</v>
      </c>
      <c r="AD209" s="620">
        <f t="shared" si="93"/>
        <v>0</v>
      </c>
      <c r="AE209" s="548">
        <f t="shared" si="94"/>
        <v>0</v>
      </c>
      <c r="AF209" s="548">
        <f t="shared" si="95"/>
        <v>0</v>
      </c>
      <c r="AG209" s="548">
        <f t="shared" si="96"/>
        <v>0</v>
      </c>
      <c r="AH209" s="549">
        <f t="shared" si="97"/>
        <v>0</v>
      </c>
      <c r="AI209" s="549">
        <f t="shared" si="98"/>
        <v>0</v>
      </c>
      <c r="AJ209" s="549">
        <f t="shared" si="99"/>
        <v>0</v>
      </c>
      <c r="AK209" s="483">
        <f t="shared" si="100"/>
        <v>0</v>
      </c>
      <c r="AL209" s="483">
        <f t="shared" si="101"/>
        <v>0</v>
      </c>
      <c r="AM209" s="483">
        <f t="shared" si="102"/>
        <v>0</v>
      </c>
      <c r="AN209" s="1021">
        <f t="shared" si="103"/>
        <v>0</v>
      </c>
      <c r="AO209" s="1019">
        <f t="shared" si="104"/>
        <v>0</v>
      </c>
      <c r="AP209" s="1020">
        <f t="shared" si="105"/>
        <v>0</v>
      </c>
      <c r="AQ209" s="1108"/>
      <c r="AR209" s="1109">
        <f t="shared" si="106"/>
        <v>0</v>
      </c>
      <c r="AS209" s="1110">
        <f t="shared" si="107"/>
        <v>0</v>
      </c>
      <c r="AV209" s="696"/>
      <c r="AX209" s="696"/>
      <c r="AZ209" s="696"/>
    </row>
    <row r="210" spans="1:52" x14ac:dyDescent="0.2">
      <c r="A210" s="550"/>
      <c r="B210" s="551"/>
      <c r="C210" s="565"/>
      <c r="D210" s="553"/>
      <c r="E210" s="553"/>
      <c r="F210" s="554"/>
      <c r="G210" s="540">
        <f t="shared" si="83"/>
        <v>0</v>
      </c>
      <c r="H210" s="541"/>
      <c r="I210" s="541"/>
      <c r="J210" s="541"/>
      <c r="K210" s="541"/>
      <c r="L210" s="541"/>
      <c r="M210" s="541"/>
      <c r="N210" s="541"/>
      <c r="O210" s="541"/>
      <c r="P210" s="541"/>
      <c r="Q210" s="541"/>
      <c r="R210" s="541"/>
      <c r="S210" s="566">
        <f t="shared" si="84"/>
        <v>0</v>
      </c>
      <c r="T210" s="567">
        <f t="shared" si="80"/>
        <v>0</v>
      </c>
      <c r="U210" s="545"/>
      <c r="V210" s="618">
        <f t="shared" si="85"/>
        <v>0</v>
      </c>
      <c r="W210" s="546">
        <f t="shared" si="86"/>
        <v>0</v>
      </c>
      <c r="X210" s="546">
        <f t="shared" si="87"/>
        <v>0</v>
      </c>
      <c r="Y210" s="546">
        <f t="shared" si="88"/>
        <v>0</v>
      </c>
      <c r="Z210" s="619">
        <f t="shared" si="89"/>
        <v>0</v>
      </c>
      <c r="AA210" s="547">
        <f t="shared" si="90"/>
        <v>0</v>
      </c>
      <c r="AB210" s="547">
        <f t="shared" si="91"/>
        <v>0</v>
      </c>
      <c r="AC210" s="547">
        <f t="shared" si="92"/>
        <v>0</v>
      </c>
      <c r="AD210" s="620">
        <f t="shared" si="93"/>
        <v>0</v>
      </c>
      <c r="AE210" s="548">
        <f t="shared" si="94"/>
        <v>0</v>
      </c>
      <c r="AF210" s="548">
        <f t="shared" si="95"/>
        <v>0</v>
      </c>
      <c r="AG210" s="548">
        <f t="shared" si="96"/>
        <v>0</v>
      </c>
      <c r="AH210" s="549">
        <f t="shared" si="97"/>
        <v>0</v>
      </c>
      <c r="AI210" s="549">
        <f t="shared" si="98"/>
        <v>0</v>
      </c>
      <c r="AJ210" s="549">
        <f t="shared" si="99"/>
        <v>0</v>
      </c>
      <c r="AK210" s="483">
        <f t="shared" si="100"/>
        <v>0</v>
      </c>
      <c r="AL210" s="483">
        <f t="shared" si="101"/>
        <v>0</v>
      </c>
      <c r="AM210" s="483">
        <f t="shared" si="102"/>
        <v>0</v>
      </c>
      <c r="AN210" s="1021">
        <f t="shared" si="103"/>
        <v>0</v>
      </c>
      <c r="AO210" s="1019">
        <f t="shared" si="104"/>
        <v>0</v>
      </c>
      <c r="AP210" s="1020">
        <f t="shared" si="105"/>
        <v>0</v>
      </c>
      <c r="AQ210" s="1108"/>
      <c r="AR210" s="1109">
        <f t="shared" si="106"/>
        <v>0</v>
      </c>
      <c r="AS210" s="1110">
        <f t="shared" si="107"/>
        <v>0</v>
      </c>
    </row>
    <row r="211" spans="1:52" x14ac:dyDescent="0.2">
      <c r="A211" s="550"/>
      <c r="B211" s="551"/>
      <c r="C211" s="565"/>
      <c r="D211" s="553"/>
      <c r="E211" s="553"/>
      <c r="F211" s="554"/>
      <c r="G211" s="540">
        <f t="shared" si="83"/>
        <v>0</v>
      </c>
      <c r="H211" s="541"/>
      <c r="I211" s="541"/>
      <c r="J211" s="541"/>
      <c r="K211" s="541"/>
      <c r="L211" s="541"/>
      <c r="M211" s="541"/>
      <c r="N211" s="541"/>
      <c r="O211" s="541"/>
      <c r="P211" s="541"/>
      <c r="Q211" s="541"/>
      <c r="R211" s="541"/>
      <c r="S211" s="566">
        <f t="shared" si="84"/>
        <v>0</v>
      </c>
      <c r="T211" s="567">
        <f t="shared" si="80"/>
        <v>0</v>
      </c>
      <c r="U211" s="545"/>
      <c r="V211" s="618">
        <f t="shared" si="85"/>
        <v>0</v>
      </c>
      <c r="W211" s="546">
        <f t="shared" si="86"/>
        <v>0</v>
      </c>
      <c r="X211" s="546">
        <f t="shared" si="87"/>
        <v>0</v>
      </c>
      <c r="Y211" s="546">
        <f t="shared" si="88"/>
        <v>0</v>
      </c>
      <c r="Z211" s="619">
        <f t="shared" si="89"/>
        <v>0</v>
      </c>
      <c r="AA211" s="547">
        <f t="shared" si="90"/>
        <v>0</v>
      </c>
      <c r="AB211" s="547">
        <f t="shared" si="91"/>
        <v>0</v>
      </c>
      <c r="AC211" s="547">
        <f t="shared" si="92"/>
        <v>0</v>
      </c>
      <c r="AD211" s="620">
        <f t="shared" si="93"/>
        <v>0</v>
      </c>
      <c r="AE211" s="548">
        <f t="shared" si="94"/>
        <v>0</v>
      </c>
      <c r="AF211" s="548">
        <f t="shared" si="95"/>
        <v>0</v>
      </c>
      <c r="AG211" s="548">
        <f t="shared" si="96"/>
        <v>0</v>
      </c>
      <c r="AH211" s="549">
        <f t="shared" si="97"/>
        <v>0</v>
      </c>
      <c r="AI211" s="549">
        <f t="shared" si="98"/>
        <v>0</v>
      </c>
      <c r="AJ211" s="549">
        <f t="shared" si="99"/>
        <v>0</v>
      </c>
      <c r="AK211" s="483">
        <f t="shared" si="100"/>
        <v>0</v>
      </c>
      <c r="AL211" s="483">
        <f t="shared" si="101"/>
        <v>0</v>
      </c>
      <c r="AM211" s="483">
        <f t="shared" si="102"/>
        <v>0</v>
      </c>
      <c r="AN211" s="1021">
        <f t="shared" si="103"/>
        <v>0</v>
      </c>
      <c r="AO211" s="1019">
        <f t="shared" si="104"/>
        <v>0</v>
      </c>
      <c r="AP211" s="1020">
        <f t="shared" si="105"/>
        <v>0</v>
      </c>
      <c r="AQ211" s="1108"/>
      <c r="AR211" s="1109">
        <f t="shared" si="106"/>
        <v>0</v>
      </c>
      <c r="AS211" s="1110">
        <f t="shared" si="107"/>
        <v>0</v>
      </c>
    </row>
    <row r="212" spans="1:52" x14ac:dyDescent="0.2">
      <c r="A212" s="550"/>
      <c r="B212" s="551"/>
      <c r="C212" s="565"/>
      <c r="D212" s="553"/>
      <c r="E212" s="553"/>
      <c r="F212" s="554"/>
      <c r="G212" s="540">
        <f t="shared" si="83"/>
        <v>0</v>
      </c>
      <c r="H212" s="541"/>
      <c r="I212" s="541"/>
      <c r="J212" s="541"/>
      <c r="K212" s="541"/>
      <c r="L212" s="541"/>
      <c r="M212" s="541"/>
      <c r="N212" s="541"/>
      <c r="O212" s="541"/>
      <c r="P212" s="541"/>
      <c r="Q212" s="541"/>
      <c r="R212" s="541"/>
      <c r="S212" s="566">
        <f t="shared" si="84"/>
        <v>0</v>
      </c>
      <c r="T212" s="567">
        <f t="shared" si="80"/>
        <v>0</v>
      </c>
      <c r="U212" s="545"/>
      <c r="V212" s="618">
        <f t="shared" si="85"/>
        <v>0</v>
      </c>
      <c r="W212" s="546">
        <f t="shared" si="86"/>
        <v>0</v>
      </c>
      <c r="X212" s="546">
        <f t="shared" si="87"/>
        <v>0</v>
      </c>
      <c r="Y212" s="546">
        <f t="shared" si="88"/>
        <v>0</v>
      </c>
      <c r="Z212" s="619">
        <f t="shared" si="89"/>
        <v>0</v>
      </c>
      <c r="AA212" s="547">
        <f t="shared" si="90"/>
        <v>0</v>
      </c>
      <c r="AB212" s="547">
        <f t="shared" si="91"/>
        <v>0</v>
      </c>
      <c r="AC212" s="547">
        <f t="shared" si="92"/>
        <v>0</v>
      </c>
      <c r="AD212" s="620">
        <f t="shared" si="93"/>
        <v>0</v>
      </c>
      <c r="AE212" s="548">
        <f t="shared" si="94"/>
        <v>0</v>
      </c>
      <c r="AF212" s="548">
        <f t="shared" si="95"/>
        <v>0</v>
      </c>
      <c r="AG212" s="548">
        <f t="shared" si="96"/>
        <v>0</v>
      </c>
      <c r="AH212" s="549">
        <f t="shared" si="97"/>
        <v>0</v>
      </c>
      <c r="AI212" s="549">
        <f t="shared" si="98"/>
        <v>0</v>
      </c>
      <c r="AJ212" s="549">
        <f t="shared" si="99"/>
        <v>0</v>
      </c>
      <c r="AK212" s="483">
        <f t="shared" si="100"/>
        <v>0</v>
      </c>
      <c r="AL212" s="483">
        <f t="shared" si="101"/>
        <v>0</v>
      </c>
      <c r="AM212" s="483">
        <f t="shared" si="102"/>
        <v>0</v>
      </c>
      <c r="AN212" s="1021">
        <f t="shared" si="103"/>
        <v>0</v>
      </c>
      <c r="AO212" s="1019">
        <f t="shared" si="104"/>
        <v>0</v>
      </c>
      <c r="AP212" s="1020">
        <f t="shared" si="105"/>
        <v>0</v>
      </c>
      <c r="AQ212" s="1108"/>
      <c r="AR212" s="1109">
        <f t="shared" si="106"/>
        <v>0</v>
      </c>
      <c r="AS212" s="1110">
        <f t="shared" si="107"/>
        <v>0</v>
      </c>
    </row>
    <row r="213" spans="1:52" x14ac:dyDescent="0.2">
      <c r="A213" s="550"/>
      <c r="B213" s="551"/>
      <c r="C213" s="565"/>
      <c r="D213" s="553"/>
      <c r="E213" s="553"/>
      <c r="F213" s="554"/>
      <c r="G213" s="540">
        <f t="shared" si="83"/>
        <v>0</v>
      </c>
      <c r="H213" s="541"/>
      <c r="I213" s="541"/>
      <c r="J213" s="541"/>
      <c r="K213" s="541"/>
      <c r="L213" s="541"/>
      <c r="M213" s="541"/>
      <c r="N213" s="541"/>
      <c r="O213" s="541"/>
      <c r="P213" s="541"/>
      <c r="Q213" s="541"/>
      <c r="R213" s="541"/>
      <c r="S213" s="566">
        <f t="shared" si="84"/>
        <v>0</v>
      </c>
      <c r="T213" s="567">
        <f t="shared" si="80"/>
        <v>0</v>
      </c>
      <c r="U213" s="545"/>
      <c r="V213" s="618">
        <f t="shared" si="85"/>
        <v>0</v>
      </c>
      <c r="W213" s="546">
        <f t="shared" si="86"/>
        <v>0</v>
      </c>
      <c r="X213" s="546">
        <f t="shared" si="87"/>
        <v>0</v>
      </c>
      <c r="Y213" s="546">
        <f t="shared" si="88"/>
        <v>0</v>
      </c>
      <c r="Z213" s="619">
        <f t="shared" si="89"/>
        <v>0</v>
      </c>
      <c r="AA213" s="547">
        <f t="shared" si="90"/>
        <v>0</v>
      </c>
      <c r="AB213" s="547">
        <f t="shared" si="91"/>
        <v>0</v>
      </c>
      <c r="AC213" s="547">
        <f t="shared" si="92"/>
        <v>0</v>
      </c>
      <c r="AD213" s="620">
        <f t="shared" si="93"/>
        <v>0</v>
      </c>
      <c r="AE213" s="548">
        <f t="shared" si="94"/>
        <v>0</v>
      </c>
      <c r="AF213" s="548">
        <f t="shared" si="95"/>
        <v>0</v>
      </c>
      <c r="AG213" s="548">
        <f t="shared" si="96"/>
        <v>0</v>
      </c>
      <c r="AH213" s="549">
        <f t="shared" si="97"/>
        <v>0</v>
      </c>
      <c r="AI213" s="549">
        <f t="shared" si="98"/>
        <v>0</v>
      </c>
      <c r="AJ213" s="549">
        <f t="shared" si="99"/>
        <v>0</v>
      </c>
      <c r="AK213" s="483">
        <f t="shared" si="100"/>
        <v>0</v>
      </c>
      <c r="AL213" s="483">
        <f t="shared" si="101"/>
        <v>0</v>
      </c>
      <c r="AM213" s="483">
        <f t="shared" si="102"/>
        <v>0</v>
      </c>
      <c r="AN213" s="1021">
        <f t="shared" si="103"/>
        <v>0</v>
      </c>
      <c r="AO213" s="1019">
        <f t="shared" si="104"/>
        <v>0</v>
      </c>
      <c r="AP213" s="1020">
        <f t="shared" si="105"/>
        <v>0</v>
      </c>
      <c r="AQ213" s="1108"/>
      <c r="AR213" s="1109">
        <f t="shared" si="106"/>
        <v>0</v>
      </c>
      <c r="AS213" s="1110">
        <f t="shared" si="107"/>
        <v>0</v>
      </c>
    </row>
    <row r="214" spans="1:52" x14ac:dyDescent="0.2">
      <c r="A214" s="550"/>
      <c r="B214" s="551"/>
      <c r="C214" s="565"/>
      <c r="D214" s="553"/>
      <c r="E214" s="553"/>
      <c r="F214" s="554"/>
      <c r="G214" s="540">
        <f t="shared" si="83"/>
        <v>0</v>
      </c>
      <c r="H214" s="541"/>
      <c r="I214" s="541"/>
      <c r="J214" s="541"/>
      <c r="K214" s="541"/>
      <c r="L214" s="541"/>
      <c r="M214" s="541"/>
      <c r="N214" s="541"/>
      <c r="O214" s="541"/>
      <c r="P214" s="541"/>
      <c r="Q214" s="541"/>
      <c r="R214" s="541"/>
      <c r="S214" s="566">
        <f t="shared" si="84"/>
        <v>0</v>
      </c>
      <c r="T214" s="567">
        <f t="shared" si="80"/>
        <v>0</v>
      </c>
      <c r="U214" s="545"/>
      <c r="V214" s="618">
        <f t="shared" si="85"/>
        <v>0</v>
      </c>
      <c r="W214" s="546">
        <f t="shared" si="86"/>
        <v>0</v>
      </c>
      <c r="X214" s="546">
        <f t="shared" si="87"/>
        <v>0</v>
      </c>
      <c r="Y214" s="546">
        <f t="shared" si="88"/>
        <v>0</v>
      </c>
      <c r="Z214" s="619">
        <f t="shared" si="89"/>
        <v>0</v>
      </c>
      <c r="AA214" s="547">
        <f t="shared" si="90"/>
        <v>0</v>
      </c>
      <c r="AB214" s="547">
        <f t="shared" si="91"/>
        <v>0</v>
      </c>
      <c r="AC214" s="547">
        <f t="shared" si="92"/>
        <v>0</v>
      </c>
      <c r="AD214" s="620">
        <f t="shared" si="93"/>
        <v>0</v>
      </c>
      <c r="AE214" s="548">
        <f t="shared" si="94"/>
        <v>0</v>
      </c>
      <c r="AF214" s="548">
        <f t="shared" si="95"/>
        <v>0</v>
      </c>
      <c r="AG214" s="548">
        <f t="shared" si="96"/>
        <v>0</v>
      </c>
      <c r="AH214" s="549">
        <f t="shared" si="97"/>
        <v>0</v>
      </c>
      <c r="AI214" s="549">
        <f t="shared" si="98"/>
        <v>0</v>
      </c>
      <c r="AJ214" s="549">
        <f t="shared" si="99"/>
        <v>0</v>
      </c>
      <c r="AK214" s="483">
        <f t="shared" si="100"/>
        <v>0</v>
      </c>
      <c r="AL214" s="483">
        <f t="shared" si="101"/>
        <v>0</v>
      </c>
      <c r="AM214" s="483">
        <f t="shared" si="102"/>
        <v>0</v>
      </c>
      <c r="AN214" s="1021">
        <f t="shared" si="103"/>
        <v>0</v>
      </c>
      <c r="AO214" s="1019">
        <f t="shared" si="104"/>
        <v>0</v>
      </c>
      <c r="AP214" s="1020">
        <f t="shared" si="105"/>
        <v>0</v>
      </c>
      <c r="AQ214" s="1108"/>
      <c r="AR214" s="1109">
        <f t="shared" si="106"/>
        <v>0</v>
      </c>
      <c r="AS214" s="1110">
        <f t="shared" si="107"/>
        <v>0</v>
      </c>
    </row>
    <row r="215" spans="1:52" x14ac:dyDescent="0.2">
      <c r="A215" s="550"/>
      <c r="B215" s="551"/>
      <c r="C215" s="565"/>
      <c r="D215" s="553"/>
      <c r="E215" s="553"/>
      <c r="F215" s="554"/>
      <c r="G215" s="540">
        <f t="shared" si="83"/>
        <v>0</v>
      </c>
      <c r="H215" s="541"/>
      <c r="I215" s="541"/>
      <c r="J215" s="541"/>
      <c r="K215" s="541"/>
      <c r="L215" s="541"/>
      <c r="M215" s="541"/>
      <c r="N215" s="541"/>
      <c r="O215" s="541"/>
      <c r="P215" s="541"/>
      <c r="Q215" s="541"/>
      <c r="R215" s="541"/>
      <c r="S215" s="566">
        <f t="shared" si="84"/>
        <v>0</v>
      </c>
      <c r="T215" s="567">
        <f t="shared" si="80"/>
        <v>0</v>
      </c>
      <c r="U215" s="545"/>
      <c r="V215" s="618">
        <f t="shared" si="85"/>
        <v>0</v>
      </c>
      <c r="W215" s="546">
        <f t="shared" si="86"/>
        <v>0</v>
      </c>
      <c r="X215" s="546">
        <f t="shared" si="87"/>
        <v>0</v>
      </c>
      <c r="Y215" s="546">
        <f t="shared" si="88"/>
        <v>0</v>
      </c>
      <c r="Z215" s="619">
        <f t="shared" si="89"/>
        <v>0</v>
      </c>
      <c r="AA215" s="547">
        <f t="shared" si="90"/>
        <v>0</v>
      </c>
      <c r="AB215" s="547">
        <f t="shared" si="91"/>
        <v>0</v>
      </c>
      <c r="AC215" s="547">
        <f t="shared" si="92"/>
        <v>0</v>
      </c>
      <c r="AD215" s="620">
        <f t="shared" si="93"/>
        <v>0</v>
      </c>
      <c r="AE215" s="548">
        <f t="shared" si="94"/>
        <v>0</v>
      </c>
      <c r="AF215" s="548">
        <f t="shared" si="95"/>
        <v>0</v>
      </c>
      <c r="AG215" s="548">
        <f t="shared" si="96"/>
        <v>0</v>
      </c>
      <c r="AH215" s="549">
        <f t="shared" si="97"/>
        <v>0</v>
      </c>
      <c r="AI215" s="549">
        <f t="shared" si="98"/>
        <v>0</v>
      </c>
      <c r="AJ215" s="549">
        <f t="shared" si="99"/>
        <v>0</v>
      </c>
      <c r="AK215" s="483">
        <f t="shared" si="100"/>
        <v>0</v>
      </c>
      <c r="AL215" s="483">
        <f t="shared" si="101"/>
        <v>0</v>
      </c>
      <c r="AM215" s="483">
        <f t="shared" si="102"/>
        <v>0</v>
      </c>
      <c r="AN215" s="1021">
        <f t="shared" si="103"/>
        <v>0</v>
      </c>
      <c r="AO215" s="1019">
        <f t="shared" si="104"/>
        <v>0</v>
      </c>
      <c r="AP215" s="1020">
        <f t="shared" si="105"/>
        <v>0</v>
      </c>
      <c r="AQ215" s="1108"/>
      <c r="AR215" s="1109">
        <f t="shared" si="106"/>
        <v>0</v>
      </c>
      <c r="AS215" s="1110">
        <f t="shared" si="107"/>
        <v>0</v>
      </c>
    </row>
    <row r="216" spans="1:52" x14ac:dyDescent="0.2">
      <c r="A216" s="550"/>
      <c r="B216" s="551"/>
      <c r="C216" s="565"/>
      <c r="D216" s="553"/>
      <c r="E216" s="553"/>
      <c r="F216" s="554"/>
      <c r="G216" s="540">
        <f t="shared" si="83"/>
        <v>0</v>
      </c>
      <c r="H216" s="541"/>
      <c r="I216" s="541"/>
      <c r="J216" s="541"/>
      <c r="K216" s="541"/>
      <c r="L216" s="541"/>
      <c r="M216" s="541"/>
      <c r="N216" s="541"/>
      <c r="O216" s="541"/>
      <c r="P216" s="541"/>
      <c r="Q216" s="541"/>
      <c r="R216" s="541"/>
      <c r="S216" s="566">
        <f t="shared" si="84"/>
        <v>0</v>
      </c>
      <c r="T216" s="567">
        <f t="shared" si="80"/>
        <v>0</v>
      </c>
      <c r="U216" s="545"/>
      <c r="V216" s="618">
        <f t="shared" si="85"/>
        <v>0</v>
      </c>
      <c r="W216" s="546">
        <f t="shared" si="86"/>
        <v>0</v>
      </c>
      <c r="X216" s="546">
        <f t="shared" si="87"/>
        <v>0</v>
      </c>
      <c r="Y216" s="546">
        <f t="shared" si="88"/>
        <v>0</v>
      </c>
      <c r="Z216" s="619">
        <f t="shared" si="89"/>
        <v>0</v>
      </c>
      <c r="AA216" s="547">
        <f t="shared" si="90"/>
        <v>0</v>
      </c>
      <c r="AB216" s="547">
        <f t="shared" si="91"/>
        <v>0</v>
      </c>
      <c r="AC216" s="547">
        <f t="shared" si="92"/>
        <v>0</v>
      </c>
      <c r="AD216" s="620">
        <f t="shared" si="93"/>
        <v>0</v>
      </c>
      <c r="AE216" s="548">
        <f t="shared" si="94"/>
        <v>0</v>
      </c>
      <c r="AF216" s="548">
        <f t="shared" si="95"/>
        <v>0</v>
      </c>
      <c r="AG216" s="548">
        <f t="shared" si="96"/>
        <v>0</v>
      </c>
      <c r="AH216" s="549">
        <f t="shared" si="97"/>
        <v>0</v>
      </c>
      <c r="AI216" s="549">
        <f t="shared" si="98"/>
        <v>0</v>
      </c>
      <c r="AJ216" s="549">
        <f t="shared" si="99"/>
        <v>0</v>
      </c>
      <c r="AK216" s="483">
        <f t="shared" si="100"/>
        <v>0</v>
      </c>
      <c r="AL216" s="483">
        <f t="shared" si="101"/>
        <v>0</v>
      </c>
      <c r="AM216" s="483">
        <f t="shared" si="102"/>
        <v>0</v>
      </c>
      <c r="AN216" s="1021">
        <f t="shared" si="103"/>
        <v>0</v>
      </c>
      <c r="AO216" s="1019">
        <f t="shared" si="104"/>
        <v>0</v>
      </c>
      <c r="AP216" s="1020">
        <f t="shared" si="105"/>
        <v>0</v>
      </c>
      <c r="AQ216" s="1108"/>
      <c r="AR216" s="1109">
        <f t="shared" si="106"/>
        <v>0</v>
      </c>
      <c r="AS216" s="1110">
        <f t="shared" si="107"/>
        <v>0</v>
      </c>
    </row>
    <row r="217" spans="1:52" x14ac:dyDescent="0.2">
      <c r="A217" s="550"/>
      <c r="B217" s="551"/>
      <c r="C217" s="565"/>
      <c r="D217" s="553"/>
      <c r="E217" s="553"/>
      <c r="F217" s="554"/>
      <c r="G217" s="540">
        <f t="shared" si="83"/>
        <v>0</v>
      </c>
      <c r="H217" s="541"/>
      <c r="I217" s="541"/>
      <c r="J217" s="541"/>
      <c r="K217" s="541"/>
      <c r="L217" s="541"/>
      <c r="M217" s="541"/>
      <c r="N217" s="541"/>
      <c r="O217" s="541"/>
      <c r="P217" s="541"/>
      <c r="Q217" s="541"/>
      <c r="R217" s="541"/>
      <c r="S217" s="566">
        <f t="shared" si="84"/>
        <v>0</v>
      </c>
      <c r="T217" s="567">
        <f t="shared" si="80"/>
        <v>0</v>
      </c>
      <c r="U217" s="545"/>
      <c r="V217" s="618">
        <f t="shared" si="85"/>
        <v>0</v>
      </c>
      <c r="W217" s="546">
        <f t="shared" si="86"/>
        <v>0</v>
      </c>
      <c r="X217" s="546">
        <f t="shared" si="87"/>
        <v>0</v>
      </c>
      <c r="Y217" s="546">
        <f t="shared" si="88"/>
        <v>0</v>
      </c>
      <c r="Z217" s="619">
        <f t="shared" si="89"/>
        <v>0</v>
      </c>
      <c r="AA217" s="547">
        <f t="shared" si="90"/>
        <v>0</v>
      </c>
      <c r="AB217" s="547">
        <f t="shared" si="91"/>
        <v>0</v>
      </c>
      <c r="AC217" s="547">
        <f t="shared" si="92"/>
        <v>0</v>
      </c>
      <c r="AD217" s="620">
        <f t="shared" si="93"/>
        <v>0</v>
      </c>
      <c r="AE217" s="548">
        <f t="shared" si="94"/>
        <v>0</v>
      </c>
      <c r="AF217" s="548">
        <f t="shared" si="95"/>
        <v>0</v>
      </c>
      <c r="AG217" s="548">
        <f t="shared" si="96"/>
        <v>0</v>
      </c>
      <c r="AH217" s="549">
        <f t="shared" si="97"/>
        <v>0</v>
      </c>
      <c r="AI217" s="549">
        <f t="shared" si="98"/>
        <v>0</v>
      </c>
      <c r="AJ217" s="549">
        <f t="shared" si="99"/>
        <v>0</v>
      </c>
      <c r="AK217" s="483">
        <f t="shared" si="100"/>
        <v>0</v>
      </c>
      <c r="AL217" s="483">
        <f t="shared" si="101"/>
        <v>0</v>
      </c>
      <c r="AM217" s="483">
        <f t="shared" si="102"/>
        <v>0</v>
      </c>
      <c r="AN217" s="1021">
        <f t="shared" si="103"/>
        <v>0</v>
      </c>
      <c r="AO217" s="1019">
        <f t="shared" si="104"/>
        <v>0</v>
      </c>
      <c r="AP217" s="1020">
        <f t="shared" si="105"/>
        <v>0</v>
      </c>
      <c r="AQ217" s="1108"/>
      <c r="AR217" s="1109">
        <f t="shared" si="106"/>
        <v>0</v>
      </c>
      <c r="AS217" s="1110">
        <f t="shared" si="107"/>
        <v>0</v>
      </c>
    </row>
    <row r="218" spans="1:52" x14ac:dyDescent="0.2">
      <c r="A218" s="550"/>
      <c r="B218" s="551"/>
      <c r="C218" s="565"/>
      <c r="D218" s="553"/>
      <c r="E218" s="553"/>
      <c r="F218" s="554"/>
      <c r="G218" s="540">
        <f t="shared" si="83"/>
        <v>0</v>
      </c>
      <c r="H218" s="541"/>
      <c r="I218" s="541"/>
      <c r="J218" s="541"/>
      <c r="K218" s="541"/>
      <c r="L218" s="541"/>
      <c r="M218" s="541"/>
      <c r="N218" s="541"/>
      <c r="O218" s="541"/>
      <c r="P218" s="541"/>
      <c r="Q218" s="541"/>
      <c r="R218" s="541"/>
      <c r="S218" s="566">
        <f t="shared" si="84"/>
        <v>0</v>
      </c>
      <c r="T218" s="567">
        <f t="shared" si="80"/>
        <v>0</v>
      </c>
      <c r="U218" s="545"/>
      <c r="V218" s="618">
        <f t="shared" si="85"/>
        <v>0</v>
      </c>
      <c r="W218" s="546">
        <f t="shared" si="86"/>
        <v>0</v>
      </c>
      <c r="X218" s="546">
        <f t="shared" si="87"/>
        <v>0</v>
      </c>
      <c r="Y218" s="546">
        <f t="shared" si="88"/>
        <v>0</v>
      </c>
      <c r="Z218" s="619">
        <f t="shared" si="89"/>
        <v>0</v>
      </c>
      <c r="AA218" s="547">
        <f t="shared" si="90"/>
        <v>0</v>
      </c>
      <c r="AB218" s="547">
        <f t="shared" si="91"/>
        <v>0</v>
      </c>
      <c r="AC218" s="547">
        <f t="shared" si="92"/>
        <v>0</v>
      </c>
      <c r="AD218" s="620">
        <f t="shared" si="93"/>
        <v>0</v>
      </c>
      <c r="AE218" s="548">
        <f t="shared" si="94"/>
        <v>0</v>
      </c>
      <c r="AF218" s="548">
        <f t="shared" si="95"/>
        <v>0</v>
      </c>
      <c r="AG218" s="548">
        <f t="shared" si="96"/>
        <v>0</v>
      </c>
      <c r="AH218" s="549">
        <f t="shared" si="97"/>
        <v>0</v>
      </c>
      <c r="AI218" s="549">
        <f t="shared" si="98"/>
        <v>0</v>
      </c>
      <c r="AJ218" s="549">
        <f t="shared" si="99"/>
        <v>0</v>
      </c>
      <c r="AK218" s="483">
        <f t="shared" si="100"/>
        <v>0</v>
      </c>
      <c r="AL218" s="483">
        <f t="shared" si="101"/>
        <v>0</v>
      </c>
      <c r="AM218" s="483">
        <f t="shared" si="102"/>
        <v>0</v>
      </c>
      <c r="AN218" s="1021">
        <f t="shared" si="103"/>
        <v>0</v>
      </c>
      <c r="AO218" s="1019">
        <f t="shared" si="104"/>
        <v>0</v>
      </c>
      <c r="AP218" s="1020">
        <f t="shared" si="105"/>
        <v>0</v>
      </c>
      <c r="AQ218" s="1108"/>
      <c r="AR218" s="1109">
        <f t="shared" si="106"/>
        <v>0</v>
      </c>
      <c r="AS218" s="1110">
        <f t="shared" si="107"/>
        <v>0</v>
      </c>
    </row>
    <row r="219" spans="1:52" x14ac:dyDescent="0.2">
      <c r="A219" s="550"/>
      <c r="B219" s="551"/>
      <c r="C219" s="565"/>
      <c r="D219" s="553"/>
      <c r="E219" s="553"/>
      <c r="F219" s="554"/>
      <c r="G219" s="540">
        <f t="shared" si="83"/>
        <v>0</v>
      </c>
      <c r="H219" s="541"/>
      <c r="I219" s="541"/>
      <c r="J219" s="541"/>
      <c r="K219" s="541"/>
      <c r="L219" s="541"/>
      <c r="M219" s="541"/>
      <c r="N219" s="541"/>
      <c r="O219" s="541"/>
      <c r="P219" s="541"/>
      <c r="Q219" s="541"/>
      <c r="R219" s="541"/>
      <c r="S219" s="566">
        <f t="shared" si="84"/>
        <v>0</v>
      </c>
      <c r="T219" s="567">
        <f t="shared" si="80"/>
        <v>0</v>
      </c>
      <c r="U219" s="545"/>
      <c r="V219" s="618">
        <f t="shared" si="85"/>
        <v>0</v>
      </c>
      <c r="W219" s="546">
        <f t="shared" si="86"/>
        <v>0</v>
      </c>
      <c r="X219" s="546">
        <f t="shared" si="87"/>
        <v>0</v>
      </c>
      <c r="Y219" s="546">
        <f t="shared" si="88"/>
        <v>0</v>
      </c>
      <c r="Z219" s="619">
        <f t="shared" si="89"/>
        <v>0</v>
      </c>
      <c r="AA219" s="547">
        <f t="shared" si="90"/>
        <v>0</v>
      </c>
      <c r="AB219" s="547">
        <f t="shared" si="91"/>
        <v>0</v>
      </c>
      <c r="AC219" s="547">
        <f t="shared" si="92"/>
        <v>0</v>
      </c>
      <c r="AD219" s="620">
        <f t="shared" si="93"/>
        <v>0</v>
      </c>
      <c r="AE219" s="548">
        <f t="shared" si="94"/>
        <v>0</v>
      </c>
      <c r="AF219" s="548">
        <f t="shared" si="95"/>
        <v>0</v>
      </c>
      <c r="AG219" s="548">
        <f t="shared" si="96"/>
        <v>0</v>
      </c>
      <c r="AH219" s="549">
        <f t="shared" si="97"/>
        <v>0</v>
      </c>
      <c r="AI219" s="549">
        <f t="shared" si="98"/>
        <v>0</v>
      </c>
      <c r="AJ219" s="549">
        <f t="shared" si="99"/>
        <v>0</v>
      </c>
      <c r="AK219" s="483">
        <f t="shared" si="100"/>
        <v>0</v>
      </c>
      <c r="AL219" s="483">
        <f t="shared" si="101"/>
        <v>0</v>
      </c>
      <c r="AM219" s="483">
        <f t="shared" si="102"/>
        <v>0</v>
      </c>
      <c r="AN219" s="1021">
        <f t="shared" si="103"/>
        <v>0</v>
      </c>
      <c r="AO219" s="1019">
        <f t="shared" si="104"/>
        <v>0</v>
      </c>
      <c r="AP219" s="1020">
        <f t="shared" si="105"/>
        <v>0</v>
      </c>
      <c r="AQ219" s="1108"/>
      <c r="AR219" s="1109">
        <f t="shared" si="106"/>
        <v>0</v>
      </c>
      <c r="AS219" s="1110">
        <f t="shared" si="107"/>
        <v>0</v>
      </c>
    </row>
    <row r="220" spans="1:52" x14ac:dyDescent="0.2">
      <c r="A220" s="550"/>
      <c r="B220" s="551"/>
      <c r="C220" s="565"/>
      <c r="D220" s="553"/>
      <c r="E220" s="553"/>
      <c r="F220" s="554"/>
      <c r="G220" s="540">
        <f t="shared" si="83"/>
        <v>0</v>
      </c>
      <c r="H220" s="541"/>
      <c r="I220" s="541"/>
      <c r="J220" s="541"/>
      <c r="K220" s="541"/>
      <c r="L220" s="541"/>
      <c r="M220" s="541"/>
      <c r="N220" s="541"/>
      <c r="O220" s="541"/>
      <c r="P220" s="541"/>
      <c r="Q220" s="541"/>
      <c r="R220" s="541"/>
      <c r="S220" s="566">
        <f t="shared" si="84"/>
        <v>0</v>
      </c>
      <c r="T220" s="567">
        <f t="shared" si="80"/>
        <v>0</v>
      </c>
      <c r="U220" s="545"/>
      <c r="V220" s="618">
        <f t="shared" si="85"/>
        <v>0</v>
      </c>
      <c r="W220" s="546">
        <f t="shared" si="86"/>
        <v>0</v>
      </c>
      <c r="X220" s="546">
        <f t="shared" si="87"/>
        <v>0</v>
      </c>
      <c r="Y220" s="546">
        <f t="shared" si="88"/>
        <v>0</v>
      </c>
      <c r="Z220" s="619">
        <f t="shared" si="89"/>
        <v>0</v>
      </c>
      <c r="AA220" s="547">
        <f t="shared" si="90"/>
        <v>0</v>
      </c>
      <c r="AB220" s="547">
        <f t="shared" si="91"/>
        <v>0</v>
      </c>
      <c r="AC220" s="547">
        <f t="shared" si="92"/>
        <v>0</v>
      </c>
      <c r="AD220" s="620">
        <f t="shared" si="93"/>
        <v>0</v>
      </c>
      <c r="AE220" s="548">
        <f t="shared" si="94"/>
        <v>0</v>
      </c>
      <c r="AF220" s="548">
        <f t="shared" si="95"/>
        <v>0</v>
      </c>
      <c r="AG220" s="548">
        <f t="shared" si="96"/>
        <v>0</v>
      </c>
      <c r="AH220" s="549">
        <f t="shared" si="97"/>
        <v>0</v>
      </c>
      <c r="AI220" s="549">
        <f t="shared" si="98"/>
        <v>0</v>
      </c>
      <c r="AJ220" s="549">
        <f t="shared" si="99"/>
        <v>0</v>
      </c>
      <c r="AK220" s="483">
        <f t="shared" si="100"/>
        <v>0</v>
      </c>
      <c r="AL220" s="483">
        <f t="shared" si="101"/>
        <v>0</v>
      </c>
      <c r="AM220" s="483">
        <f t="shared" si="102"/>
        <v>0</v>
      </c>
      <c r="AN220" s="1021">
        <f t="shared" si="103"/>
        <v>0</v>
      </c>
      <c r="AO220" s="1019">
        <f t="shared" si="104"/>
        <v>0</v>
      </c>
      <c r="AP220" s="1020">
        <f t="shared" si="105"/>
        <v>0</v>
      </c>
      <c r="AQ220" s="1108"/>
      <c r="AR220" s="1109">
        <f t="shared" si="106"/>
        <v>0</v>
      </c>
      <c r="AS220" s="1110">
        <f t="shared" si="107"/>
        <v>0</v>
      </c>
    </row>
    <row r="221" spans="1:52" x14ac:dyDescent="0.2">
      <c r="A221" s="550"/>
      <c r="B221" s="551"/>
      <c r="C221" s="565"/>
      <c r="D221" s="553"/>
      <c r="E221" s="553"/>
      <c r="F221" s="554"/>
      <c r="G221" s="540">
        <f t="shared" si="83"/>
        <v>0</v>
      </c>
      <c r="H221" s="541"/>
      <c r="I221" s="541"/>
      <c r="J221" s="541"/>
      <c r="K221" s="541"/>
      <c r="L221" s="541"/>
      <c r="M221" s="541"/>
      <c r="N221" s="541"/>
      <c r="O221" s="541"/>
      <c r="P221" s="541"/>
      <c r="Q221" s="541"/>
      <c r="R221" s="541"/>
      <c r="S221" s="566">
        <f t="shared" si="84"/>
        <v>0</v>
      </c>
      <c r="T221" s="567">
        <f t="shared" si="80"/>
        <v>0</v>
      </c>
      <c r="U221" s="545"/>
      <c r="V221" s="618">
        <f t="shared" si="85"/>
        <v>0</v>
      </c>
      <c r="W221" s="546">
        <f t="shared" si="86"/>
        <v>0</v>
      </c>
      <c r="X221" s="546">
        <f t="shared" si="87"/>
        <v>0</v>
      </c>
      <c r="Y221" s="546">
        <f t="shared" si="88"/>
        <v>0</v>
      </c>
      <c r="Z221" s="619">
        <f t="shared" si="89"/>
        <v>0</v>
      </c>
      <c r="AA221" s="547">
        <f t="shared" si="90"/>
        <v>0</v>
      </c>
      <c r="AB221" s="547">
        <f t="shared" si="91"/>
        <v>0</v>
      </c>
      <c r="AC221" s="547">
        <f t="shared" si="92"/>
        <v>0</v>
      </c>
      <c r="AD221" s="620">
        <f t="shared" si="93"/>
        <v>0</v>
      </c>
      <c r="AE221" s="548">
        <f t="shared" si="94"/>
        <v>0</v>
      </c>
      <c r="AF221" s="548">
        <f t="shared" si="95"/>
        <v>0</v>
      </c>
      <c r="AG221" s="548">
        <f t="shared" si="96"/>
        <v>0</v>
      </c>
      <c r="AH221" s="549">
        <f t="shared" si="97"/>
        <v>0</v>
      </c>
      <c r="AI221" s="549">
        <f t="shared" si="98"/>
        <v>0</v>
      </c>
      <c r="AJ221" s="549">
        <f t="shared" si="99"/>
        <v>0</v>
      </c>
      <c r="AK221" s="483">
        <f t="shared" si="100"/>
        <v>0</v>
      </c>
      <c r="AL221" s="483">
        <f t="shared" si="101"/>
        <v>0</v>
      </c>
      <c r="AM221" s="483">
        <f t="shared" si="102"/>
        <v>0</v>
      </c>
      <c r="AN221" s="1021">
        <f t="shared" si="103"/>
        <v>0</v>
      </c>
      <c r="AO221" s="1019">
        <f t="shared" si="104"/>
        <v>0</v>
      </c>
      <c r="AP221" s="1020">
        <f t="shared" si="105"/>
        <v>0</v>
      </c>
      <c r="AQ221" s="1108"/>
      <c r="AR221" s="1109">
        <f t="shared" si="106"/>
        <v>0</v>
      </c>
      <c r="AS221" s="1110">
        <f t="shared" si="107"/>
        <v>0</v>
      </c>
    </row>
    <row r="222" spans="1:52" x14ac:dyDescent="0.2">
      <c r="A222" s="550"/>
      <c r="B222" s="551"/>
      <c r="C222" s="565"/>
      <c r="D222" s="553"/>
      <c r="E222" s="553"/>
      <c r="F222" s="554"/>
      <c r="G222" s="540">
        <f t="shared" si="83"/>
        <v>0</v>
      </c>
      <c r="H222" s="541"/>
      <c r="I222" s="541"/>
      <c r="J222" s="541"/>
      <c r="K222" s="541"/>
      <c r="L222" s="541"/>
      <c r="M222" s="541"/>
      <c r="N222" s="541"/>
      <c r="O222" s="541"/>
      <c r="P222" s="541"/>
      <c r="Q222" s="541"/>
      <c r="R222" s="541"/>
      <c r="S222" s="566">
        <f t="shared" si="84"/>
        <v>0</v>
      </c>
      <c r="T222" s="567">
        <f t="shared" si="80"/>
        <v>0</v>
      </c>
      <c r="U222" s="545"/>
      <c r="V222" s="618">
        <f t="shared" si="85"/>
        <v>0</v>
      </c>
      <c r="W222" s="546">
        <f t="shared" si="86"/>
        <v>0</v>
      </c>
      <c r="X222" s="546">
        <f t="shared" si="87"/>
        <v>0</v>
      </c>
      <c r="Y222" s="546">
        <f t="shared" si="88"/>
        <v>0</v>
      </c>
      <c r="Z222" s="619">
        <f t="shared" si="89"/>
        <v>0</v>
      </c>
      <c r="AA222" s="547">
        <f t="shared" si="90"/>
        <v>0</v>
      </c>
      <c r="AB222" s="547">
        <f t="shared" si="91"/>
        <v>0</v>
      </c>
      <c r="AC222" s="547">
        <f t="shared" si="92"/>
        <v>0</v>
      </c>
      <c r="AD222" s="620">
        <f t="shared" si="93"/>
        <v>0</v>
      </c>
      <c r="AE222" s="548">
        <f t="shared" si="94"/>
        <v>0</v>
      </c>
      <c r="AF222" s="548">
        <f t="shared" si="95"/>
        <v>0</v>
      </c>
      <c r="AG222" s="548">
        <f t="shared" si="96"/>
        <v>0</v>
      </c>
      <c r="AH222" s="549">
        <f t="shared" si="97"/>
        <v>0</v>
      </c>
      <c r="AI222" s="549">
        <f t="shared" si="98"/>
        <v>0</v>
      </c>
      <c r="AJ222" s="549">
        <f t="shared" si="99"/>
        <v>0</v>
      </c>
      <c r="AK222" s="483">
        <f t="shared" si="100"/>
        <v>0</v>
      </c>
      <c r="AL222" s="483">
        <f t="shared" si="101"/>
        <v>0</v>
      </c>
      <c r="AM222" s="483">
        <f t="shared" si="102"/>
        <v>0</v>
      </c>
      <c r="AN222" s="1021">
        <f t="shared" si="103"/>
        <v>0</v>
      </c>
      <c r="AO222" s="1019">
        <f t="shared" si="104"/>
        <v>0</v>
      </c>
      <c r="AP222" s="1020">
        <f t="shared" si="105"/>
        <v>0</v>
      </c>
      <c r="AQ222" s="1108"/>
      <c r="AR222" s="1109">
        <f t="shared" si="106"/>
        <v>0</v>
      </c>
      <c r="AS222" s="1110">
        <f t="shared" si="107"/>
        <v>0</v>
      </c>
    </row>
    <row r="223" spans="1:52" x14ac:dyDescent="0.2">
      <c r="A223" s="550"/>
      <c r="B223" s="551"/>
      <c r="C223" s="565"/>
      <c r="D223" s="553"/>
      <c r="E223" s="553"/>
      <c r="F223" s="554"/>
      <c r="G223" s="540">
        <f t="shared" si="83"/>
        <v>0</v>
      </c>
      <c r="H223" s="541"/>
      <c r="I223" s="541"/>
      <c r="J223" s="541"/>
      <c r="K223" s="541"/>
      <c r="L223" s="541"/>
      <c r="M223" s="541"/>
      <c r="N223" s="541"/>
      <c r="O223" s="541"/>
      <c r="P223" s="541"/>
      <c r="Q223" s="541"/>
      <c r="R223" s="541"/>
      <c r="S223" s="566">
        <f t="shared" si="84"/>
        <v>0</v>
      </c>
      <c r="T223" s="567">
        <f t="shared" si="80"/>
        <v>0</v>
      </c>
      <c r="U223" s="545"/>
      <c r="V223" s="618">
        <f t="shared" si="85"/>
        <v>0</v>
      </c>
      <c r="W223" s="546">
        <f t="shared" si="86"/>
        <v>0</v>
      </c>
      <c r="X223" s="546">
        <f t="shared" si="87"/>
        <v>0</v>
      </c>
      <c r="Y223" s="546">
        <f t="shared" si="88"/>
        <v>0</v>
      </c>
      <c r="Z223" s="619">
        <f t="shared" si="89"/>
        <v>0</v>
      </c>
      <c r="AA223" s="547">
        <f t="shared" si="90"/>
        <v>0</v>
      </c>
      <c r="AB223" s="547">
        <f t="shared" si="91"/>
        <v>0</v>
      </c>
      <c r="AC223" s="547">
        <f t="shared" si="92"/>
        <v>0</v>
      </c>
      <c r="AD223" s="620">
        <f t="shared" si="93"/>
        <v>0</v>
      </c>
      <c r="AE223" s="548">
        <f t="shared" si="94"/>
        <v>0</v>
      </c>
      <c r="AF223" s="548">
        <f t="shared" si="95"/>
        <v>0</v>
      </c>
      <c r="AG223" s="548">
        <f t="shared" si="96"/>
        <v>0</v>
      </c>
      <c r="AH223" s="549">
        <f t="shared" si="97"/>
        <v>0</v>
      </c>
      <c r="AI223" s="549">
        <f t="shared" si="98"/>
        <v>0</v>
      </c>
      <c r="AJ223" s="549">
        <f t="shared" si="99"/>
        <v>0</v>
      </c>
      <c r="AK223" s="483">
        <f t="shared" si="100"/>
        <v>0</v>
      </c>
      <c r="AL223" s="483">
        <f t="shared" si="101"/>
        <v>0</v>
      </c>
      <c r="AM223" s="483">
        <f t="shared" si="102"/>
        <v>0</v>
      </c>
      <c r="AN223" s="1021">
        <f t="shared" si="103"/>
        <v>0</v>
      </c>
      <c r="AO223" s="1019">
        <f t="shared" si="104"/>
        <v>0</v>
      </c>
      <c r="AP223" s="1020">
        <f t="shared" si="105"/>
        <v>0</v>
      </c>
      <c r="AQ223" s="1108"/>
      <c r="AR223" s="1109">
        <f t="shared" si="106"/>
        <v>0</v>
      </c>
      <c r="AS223" s="1110">
        <f t="shared" si="107"/>
        <v>0</v>
      </c>
    </row>
    <row r="224" spans="1:52" ht="13.5" thickBot="1" x14ac:dyDescent="0.25">
      <c r="A224" s="550"/>
      <c r="B224" s="551"/>
      <c r="C224" s="565"/>
      <c r="D224" s="553"/>
      <c r="E224" s="553"/>
      <c r="F224" s="554"/>
      <c r="G224" s="540">
        <f t="shared" si="83"/>
        <v>0</v>
      </c>
      <c r="H224" s="541"/>
      <c r="I224" s="541"/>
      <c r="J224" s="541"/>
      <c r="K224" s="541"/>
      <c r="L224" s="541"/>
      <c r="M224" s="541"/>
      <c r="N224" s="541"/>
      <c r="O224" s="541"/>
      <c r="P224" s="541"/>
      <c r="Q224" s="541"/>
      <c r="R224" s="541"/>
      <c r="S224" s="566">
        <f t="shared" si="84"/>
        <v>0</v>
      </c>
      <c r="T224" s="568">
        <f>IF(ISERROR(S224/C224),0,(S224/C224))</f>
        <v>0</v>
      </c>
      <c r="U224" s="545"/>
      <c r="V224" s="618">
        <f t="shared" si="85"/>
        <v>0</v>
      </c>
      <c r="W224" s="546">
        <f t="shared" si="86"/>
        <v>0</v>
      </c>
      <c r="X224" s="546">
        <f t="shared" si="87"/>
        <v>0</v>
      </c>
      <c r="Y224" s="546">
        <f t="shared" si="88"/>
        <v>0</v>
      </c>
      <c r="Z224" s="619">
        <f t="shared" si="89"/>
        <v>0</v>
      </c>
      <c r="AA224" s="547">
        <f t="shared" si="90"/>
        <v>0</v>
      </c>
      <c r="AB224" s="547">
        <f t="shared" si="91"/>
        <v>0</v>
      </c>
      <c r="AC224" s="547">
        <f t="shared" si="92"/>
        <v>0</v>
      </c>
      <c r="AD224" s="620">
        <f t="shared" si="93"/>
        <v>0</v>
      </c>
      <c r="AE224" s="548">
        <f t="shared" si="94"/>
        <v>0</v>
      </c>
      <c r="AF224" s="548">
        <f t="shared" si="95"/>
        <v>0</v>
      </c>
      <c r="AG224" s="548">
        <f t="shared" si="96"/>
        <v>0</v>
      </c>
      <c r="AH224" s="549">
        <f t="shared" si="97"/>
        <v>0</v>
      </c>
      <c r="AI224" s="549">
        <f t="shared" si="98"/>
        <v>0</v>
      </c>
      <c r="AJ224" s="549">
        <f t="shared" si="99"/>
        <v>0</v>
      </c>
      <c r="AK224" s="483">
        <f t="shared" si="100"/>
        <v>0</v>
      </c>
      <c r="AL224" s="483">
        <f t="shared" si="101"/>
        <v>0</v>
      </c>
      <c r="AM224" s="483">
        <f t="shared" si="102"/>
        <v>0</v>
      </c>
      <c r="AN224" s="1021">
        <f t="shared" si="103"/>
        <v>0</v>
      </c>
      <c r="AO224" s="1019">
        <f t="shared" si="104"/>
        <v>0</v>
      </c>
      <c r="AP224" s="1020">
        <f t="shared" si="105"/>
        <v>0</v>
      </c>
      <c r="AQ224" s="1108"/>
      <c r="AR224" s="1109">
        <f t="shared" si="106"/>
        <v>0</v>
      </c>
      <c r="AS224" s="1110">
        <f t="shared" si="107"/>
        <v>0</v>
      </c>
    </row>
    <row r="225" spans="1:47" ht="13.5" thickBot="1" x14ac:dyDescent="0.25">
      <c r="A225" s="493" t="s">
        <v>406</v>
      </c>
      <c r="B225" s="494"/>
      <c r="C225" s="485">
        <f>SUM(C125:C224)</f>
        <v>0</v>
      </c>
      <c r="D225" s="486"/>
      <c r="E225" s="486"/>
      <c r="F225" s="486"/>
      <c r="G225" s="569">
        <f>IFERROR(SUM(G125:G224)/$C$225,0)</f>
        <v>0</v>
      </c>
      <c r="H225" s="558">
        <f>IFERROR(SUM(H125:H224)/$C$225,0)</f>
        <v>0</v>
      </c>
      <c r="I225" s="558">
        <f t="shared" ref="I225:Q225" si="108">IFERROR(SUM(I125:I224)/$C$225,0)</f>
        <v>0</v>
      </c>
      <c r="J225" s="558">
        <f t="shared" si="108"/>
        <v>0</v>
      </c>
      <c r="K225" s="558">
        <f t="shared" si="108"/>
        <v>0</v>
      </c>
      <c r="L225" s="558">
        <f t="shared" si="108"/>
        <v>0</v>
      </c>
      <c r="M225" s="558">
        <f t="shared" si="108"/>
        <v>0</v>
      </c>
      <c r="N225" s="558">
        <f t="shared" si="108"/>
        <v>0</v>
      </c>
      <c r="O225" s="558">
        <f t="shared" si="108"/>
        <v>0</v>
      </c>
      <c r="P225" s="558">
        <f t="shared" si="108"/>
        <v>0</v>
      </c>
      <c r="Q225" s="558">
        <f t="shared" si="108"/>
        <v>0</v>
      </c>
      <c r="R225" s="558">
        <f>IFERROR(SUM(R125:R224)/$C$225,0)</f>
        <v>0</v>
      </c>
      <c r="S225" s="560">
        <f>SUM(S125:S224)</f>
        <v>0</v>
      </c>
      <c r="T225" s="487">
        <f>IFERROR(SUM(S225/C225),0)</f>
        <v>0</v>
      </c>
      <c r="U225" s="488"/>
      <c r="V225" s="488"/>
      <c r="W225" s="488"/>
      <c r="X225" s="488"/>
      <c r="Y225" s="488"/>
      <c r="Z225" s="488"/>
      <c r="AA225" s="488"/>
      <c r="AB225" s="488"/>
      <c r="AC225" s="488"/>
      <c r="AD225" s="488"/>
      <c r="AE225" s="488"/>
      <c r="AF225" s="488"/>
      <c r="AG225" s="488"/>
      <c r="AH225" s="488"/>
      <c r="AI225" s="488"/>
      <c r="AJ225" s="488"/>
      <c r="AK225" s="488"/>
      <c r="AL225" s="488"/>
      <c r="AM225" s="488"/>
      <c r="AN225" s="488"/>
      <c r="AO225" s="488"/>
      <c r="AP225" s="488"/>
    </row>
    <row r="226" spans="1:47" ht="13.5" thickBot="1" x14ac:dyDescent="0.25">
      <c r="A226" s="495"/>
      <c r="B226" s="496"/>
      <c r="C226" s="496"/>
      <c r="D226" s="496"/>
      <c r="E226" s="496"/>
      <c r="F226" s="496"/>
      <c r="G226" s="570"/>
      <c r="H226" s="570"/>
      <c r="I226" s="570"/>
      <c r="J226" s="570"/>
      <c r="K226" s="570"/>
      <c r="L226" s="570"/>
      <c r="M226" s="570"/>
      <c r="N226" s="570"/>
      <c r="O226" s="1250" t="s">
        <v>725</v>
      </c>
      <c r="P226" s="1251"/>
      <c r="Q226" s="1251"/>
      <c r="R226" s="1251"/>
      <c r="S226" s="1252"/>
      <c r="T226" s="609">
        <f>T225*(100+$S$8)%*(100+$S$9)%</f>
        <v>0</v>
      </c>
      <c r="U226" s="571"/>
      <c r="V226" s="497"/>
      <c r="W226" s="497"/>
      <c r="X226" s="497"/>
      <c r="Y226" s="497"/>
      <c r="Z226" s="497"/>
      <c r="AA226" s="497"/>
      <c r="AB226" s="497"/>
      <c r="AC226" s="497"/>
      <c r="AD226" s="497"/>
      <c r="AE226" s="497"/>
      <c r="AF226" s="497"/>
      <c r="AG226" s="497"/>
      <c r="AH226" s="497"/>
      <c r="AI226" s="497"/>
      <c r="AJ226" s="497"/>
      <c r="AK226" s="497"/>
      <c r="AL226" s="497"/>
      <c r="AM226" s="497"/>
      <c r="AN226" s="497"/>
      <c r="AO226" s="497"/>
      <c r="AP226" s="497"/>
      <c r="AU226" s="696"/>
    </row>
    <row r="227" spans="1:47" ht="7.5" customHeight="1" thickBot="1" x14ac:dyDescent="0.25">
      <c r="A227" s="495"/>
      <c r="B227" s="496"/>
      <c r="C227" s="496"/>
      <c r="D227" s="496"/>
      <c r="E227" s="496"/>
      <c r="F227" s="496"/>
      <c r="G227" s="570"/>
      <c r="H227" s="570"/>
      <c r="I227" s="570"/>
      <c r="J227" s="570"/>
      <c r="K227" s="570"/>
      <c r="L227" s="570"/>
      <c r="M227" s="570"/>
      <c r="N227" s="570"/>
      <c r="O227" s="570"/>
      <c r="P227" s="570"/>
      <c r="Q227" s="570"/>
      <c r="R227" s="570"/>
      <c r="S227" s="572"/>
      <c r="T227" s="573"/>
      <c r="U227" s="530"/>
    </row>
    <row r="228" spans="1:47" ht="13.5" thickBot="1" x14ac:dyDescent="0.25">
      <c r="A228" s="498"/>
      <c r="B228" s="498"/>
      <c r="C228" s="499">
        <f>C225+C122</f>
        <v>0</v>
      </c>
      <c r="D228" s="486"/>
      <c r="E228" s="486"/>
      <c r="F228" s="486"/>
      <c r="G228" s="569">
        <f t="shared" ref="G228:Q228" si="109">IFERROR(SUM(G125:G224,G22:G116)/($C$228-SUM($C$117:$C$121)),0)</f>
        <v>0</v>
      </c>
      <c r="H228" s="569"/>
      <c r="I228" s="558">
        <f t="shared" si="109"/>
        <v>0</v>
      </c>
      <c r="J228" s="558">
        <f t="shared" si="109"/>
        <v>0</v>
      </c>
      <c r="K228" s="558">
        <f t="shared" si="109"/>
        <v>0</v>
      </c>
      <c r="L228" s="558">
        <f t="shared" si="109"/>
        <v>0</v>
      </c>
      <c r="M228" s="558">
        <f t="shared" si="109"/>
        <v>0</v>
      </c>
      <c r="N228" s="558">
        <f t="shared" si="109"/>
        <v>0</v>
      </c>
      <c r="O228" s="558">
        <f t="shared" si="109"/>
        <v>0</v>
      </c>
      <c r="P228" s="558">
        <f t="shared" si="109"/>
        <v>0</v>
      </c>
      <c r="Q228" s="558">
        <f t="shared" si="109"/>
        <v>0</v>
      </c>
      <c r="R228" s="558">
        <f>IFERROR(SUM(R125:R224,R22:R116)/($C$228-SUM($C$117:$C$121)),0)</f>
        <v>0</v>
      </c>
      <c r="S228" s="500">
        <f>S225+S122</f>
        <v>0</v>
      </c>
      <c r="T228" s="487">
        <f>IFERROR(S228/C228,0)</f>
        <v>0</v>
      </c>
      <c r="U228" s="488"/>
      <c r="V228" s="488"/>
      <c r="W228" s="488"/>
      <c r="X228" s="488"/>
      <c r="Y228" s="488"/>
      <c r="Z228" s="488"/>
      <c r="AA228" s="488"/>
      <c r="AB228" s="488"/>
      <c r="AC228" s="488"/>
      <c r="AD228" s="488"/>
      <c r="AE228" s="488"/>
      <c r="AF228" s="488"/>
      <c r="AG228" s="488"/>
      <c r="AH228" s="488"/>
      <c r="AI228" s="488"/>
      <c r="AJ228" s="488"/>
      <c r="AK228" s="488"/>
      <c r="AL228" s="488"/>
      <c r="AM228" s="488"/>
      <c r="AN228" s="488"/>
      <c r="AO228" s="488"/>
      <c r="AP228" s="488"/>
      <c r="AU228" s="696"/>
    </row>
    <row r="229" spans="1:47" ht="30" customHeight="1" thickBot="1" x14ac:dyDescent="0.25">
      <c r="A229" s="561"/>
      <c r="B229" s="574"/>
      <c r="C229" s="575">
        <f>IFERROR(C122/C228,0)</f>
        <v>0</v>
      </c>
      <c r="D229" s="576" t="s">
        <v>429</v>
      </c>
      <c r="E229" s="577"/>
      <c r="F229" s="1104"/>
      <c r="G229" s="570"/>
      <c r="H229" s="570"/>
      <c r="J229" s="1102"/>
      <c r="O229" s="1277" t="str">
        <f>IF(KAT!C12&lt;&gt;1,"Personalkosten Pflege inklusive Personalnebenkosten / Unternehmerrisiko entsprechend geeinter FKQ:","Personalkosten Pflege inklusive Personalnebenkosten / Unternehmerrisiko:")</f>
        <v>Personalkosten Pflege inklusive Personalnebenkosten / Unternehmerrisiko entsprechend geeinter FKQ:</v>
      </c>
      <c r="P229" s="1278"/>
      <c r="Q229" s="1278"/>
      <c r="R229" s="1278"/>
      <c r="S229" s="1279"/>
      <c r="T229" s="595">
        <f>IF(KAT!C12=1,'C2_Personalkostenübersicht'!T228*(100%+'C2_Personalkostenübersicht'!S8%)*(100%+'C2_Personalkostenübersicht'!S9%),IF(KAT!C12=2,'C2_Personalkostenübersicht'!T123*'C2_Kalkulation'!C28+'C2_Personalkostenübersicht'!T226*(100%-'C2_Kalkulation'!C28),IF(KAT!C12=3,'C2_Personalkostenübersicht'!T123*'C2_Kalkulation'!C26+'C2_Personalkostenübersicht'!T226*(100%-'C2_Kalkulation'!C26))))</f>
        <v>0</v>
      </c>
      <c r="U229" s="578"/>
      <c r="V229" s="579"/>
      <c r="W229" s="579"/>
      <c r="X229" s="579"/>
      <c r="Y229" s="579"/>
      <c r="Z229" s="579"/>
      <c r="AA229" s="579"/>
      <c r="AB229" s="579"/>
      <c r="AC229" s="579"/>
      <c r="AD229" s="579"/>
      <c r="AE229" s="579"/>
      <c r="AF229" s="579"/>
      <c r="AG229" s="579"/>
      <c r="AH229" s="579"/>
      <c r="AI229" s="579"/>
      <c r="AJ229" s="579"/>
      <c r="AK229" s="579"/>
      <c r="AL229" s="579"/>
      <c r="AM229" s="579"/>
      <c r="AN229" s="579"/>
      <c r="AO229" s="579"/>
      <c r="AP229" s="579"/>
    </row>
    <row r="230" spans="1:47" x14ac:dyDescent="0.2">
      <c r="A230" s="489" t="s">
        <v>407</v>
      </c>
      <c r="B230" s="240"/>
      <c r="G230" s="570"/>
      <c r="H230" s="570"/>
      <c r="J230" s="1291"/>
      <c r="K230" s="1291"/>
      <c r="L230" s="1291"/>
      <c r="M230" s="1291"/>
      <c r="N230" s="1291"/>
      <c r="O230" s="1291"/>
      <c r="P230" s="1291"/>
      <c r="Q230" s="1291"/>
      <c r="R230" s="1291"/>
      <c r="S230" s="1291"/>
      <c r="T230" s="1292"/>
      <c r="U230" s="580"/>
      <c r="V230" s="501"/>
      <c r="W230" s="501"/>
      <c r="X230" s="501"/>
      <c r="Y230" s="501"/>
      <c r="Z230" s="501"/>
      <c r="AA230" s="501"/>
      <c r="AB230" s="501"/>
      <c r="AC230" s="501"/>
      <c r="AD230" s="501"/>
      <c r="AE230" s="501"/>
      <c r="AF230" s="501"/>
      <c r="AG230" s="501"/>
      <c r="AH230" s="501"/>
      <c r="AI230" s="501"/>
      <c r="AJ230" s="501"/>
      <c r="AK230" s="501"/>
      <c r="AL230" s="501"/>
      <c r="AM230" s="501"/>
      <c r="AN230" s="501"/>
      <c r="AO230" s="501"/>
      <c r="AP230" s="501"/>
    </row>
    <row r="231" spans="1:47" x14ac:dyDescent="0.2">
      <c r="A231" s="550"/>
      <c r="B231" s="551"/>
      <c r="C231" s="565"/>
      <c r="D231" s="553"/>
      <c r="E231" s="553"/>
      <c r="F231" s="554"/>
      <c r="G231" s="540">
        <f t="shared" ref="G231:G245" si="110">IFERROR(F231*C231,"")</f>
        <v>0</v>
      </c>
      <c r="H231" s="541"/>
      <c r="I231" s="541"/>
      <c r="J231" s="542"/>
      <c r="K231" s="542"/>
      <c r="L231" s="542"/>
      <c r="M231" s="542"/>
      <c r="N231" s="542"/>
      <c r="O231" s="542"/>
      <c r="P231" s="542"/>
      <c r="Q231" s="542"/>
      <c r="R231" s="542"/>
      <c r="S231" s="543">
        <f t="shared" ref="S231:S245" si="111">IFERROR(IF(A231&lt;&gt;"GfB",(SUM(G231:J231,L231,P231)*12+(N231+O231))*(100+$J$12+$J$13)%+((K231+M231+Q231+R231)*12),(SUM(G231:J231,L231,P231)*12+(N231+O231))*(100+$J$15+$J$13)%+((K231+M231+Q231+R231)*12)),0)</f>
        <v>0</v>
      </c>
      <c r="T231" s="544">
        <f t="shared" ref="T231:T244" si="112">IF(ISERROR(S231/C231),0,(S231/C231))</f>
        <v>0</v>
      </c>
      <c r="U231" s="545"/>
      <c r="V231" s="618">
        <f t="shared" ref="V231:V245" si="113">(IF(AND($B231="PFK/BFK",$C231&gt;0,$F231&gt;0),($G231+$H231),0))</f>
        <v>0</v>
      </c>
      <c r="W231" s="546">
        <f t="shared" ref="W231:W245" si="114">(IF(AND($B231="PFK/BFK",$C231&gt;0,$F231&gt;0),$I231,0))</f>
        <v>0</v>
      </c>
      <c r="X231" s="546">
        <f t="shared" ref="X231:X245" si="115">(IF(AND($B231="PFK/BFK",$C231&gt;0,$F231&gt;0),($J231+$K231),0))</f>
        <v>0</v>
      </c>
      <c r="Y231" s="546">
        <f t="shared" ref="Y231:Y245" si="116">(IF(AND($B231="PFK/BFK",$C231&gt;0,$F231&gt;0),(($N231+$O231)/12),0))</f>
        <v>0</v>
      </c>
      <c r="Z231" s="619">
        <f t="shared" ref="Z231:Z245" si="117">(IF(AND($B231="PK/BK",$C231&gt;0,$F231&gt;0),($G231+$H231),0))</f>
        <v>0</v>
      </c>
      <c r="AA231" s="547">
        <f t="shared" ref="AA231:AA245" si="118">(IF(AND($B231="PK/BK",$C231&gt;0,$F231&gt;0),$I231,0))</f>
        <v>0</v>
      </c>
      <c r="AB231" s="547">
        <f t="shared" ref="AB231:AB245" si="119">(IF(AND($B231="PK/BK",$C231&gt;0,$F231&gt;0),($J231+$K231),0))</f>
        <v>0</v>
      </c>
      <c r="AC231" s="547">
        <f t="shared" ref="AC231:AC245" si="120">(IF(AND($B231="PK/BK",$C231&gt;0,$F231&gt;0),(($N231+$O231)/12),0))</f>
        <v>0</v>
      </c>
      <c r="AD231" s="620">
        <f t="shared" ref="AD231:AD245" si="121">(IF(AND($B231="PK/BK o.",$C231&gt;0,$F231&gt;0),($G231+$H231),0))</f>
        <v>0</v>
      </c>
      <c r="AE231" s="548">
        <f t="shared" ref="AE231:AE245" si="122">(IF(AND($B231="PK/BK o.",$C231&gt;0,$F231&gt;0),$I231,0))</f>
        <v>0</v>
      </c>
      <c r="AF231" s="548">
        <f t="shared" ref="AF231:AF245" si="123">(IF(AND($B231="PK/BK o.",$C231&gt;0,$F231&gt;0),($J231+$K231),0))</f>
        <v>0</v>
      </c>
      <c r="AG231" s="548">
        <f t="shared" ref="AG231:AG245" si="124">(IF(AND($B231="PK/BK o.",$C231&gt;0,$F231&gt;0),(($N231+$O231)/12),0))</f>
        <v>0</v>
      </c>
      <c r="AH231" s="549">
        <f t="shared" ref="AH231:AH245" si="125">IF(AND($B231="PFK/BFK",$C231&gt;0,$F231&gt;0),$C231,0)</f>
        <v>0</v>
      </c>
      <c r="AI231" s="549">
        <f t="shared" ref="AI231:AI245" si="126">IF(AND($B231="PK/BK",$C231&gt;0,$F231&gt;0),$C231,0)</f>
        <v>0</v>
      </c>
      <c r="AJ231" s="549">
        <f t="shared" ref="AJ231:AJ245" si="127">IF(AND($B231="PK/BK o.",$C231&gt;0,$F231&gt;0),$C231,0)</f>
        <v>0</v>
      </c>
      <c r="AK231" s="483">
        <f t="shared" ref="AK231:AK245" si="128">IF(AND($B231="PFK/BFK",$C231&gt;0,$F231&gt;0),$S231,0)</f>
        <v>0</v>
      </c>
      <c r="AL231" s="483">
        <f t="shared" ref="AL231:AL245" si="129">IF(AND($B231="PK/BK",$C231&gt;0,$F231&gt;0),$S231,0)</f>
        <v>0</v>
      </c>
      <c r="AM231" s="483">
        <f t="shared" ref="AM231:AM245" si="130">IF(AND($B231="PK/BK o.",$C231&gt;0,$F231&gt;0),$S231,0)</f>
        <v>0</v>
      </c>
      <c r="AN231" s="1021">
        <f t="shared" ref="AN231:AN245" si="131">IF(AND($B231="PFK/BFK",$C231&gt;0,$F231&gt;0),$R231,0)</f>
        <v>0</v>
      </c>
      <c r="AO231" s="1019">
        <f t="shared" ref="AO231:AO245" si="132">IF(AND($B231="PK/BK",$C231&gt;0,$F231&gt;0),$R231,0)</f>
        <v>0</v>
      </c>
      <c r="AP231" s="1020">
        <f t="shared" ref="AP231:AP245" si="133">IF(AND($B231="PK/BK o.",$C231&gt;0,$F231&gt;0),$R231,0)</f>
        <v>0</v>
      </c>
      <c r="AQ231" s="1108">
        <f>AH231</f>
        <v>0</v>
      </c>
      <c r="AR231" s="1109">
        <f t="shared" ref="AR231" si="134">AI231</f>
        <v>0</v>
      </c>
      <c r="AS231" s="1110">
        <f t="shared" ref="AS231" si="135">AJ231</f>
        <v>0</v>
      </c>
    </row>
    <row r="232" spans="1:47" x14ac:dyDescent="0.2">
      <c r="A232" s="550"/>
      <c r="B232" s="551"/>
      <c r="C232" s="565"/>
      <c r="D232" s="553"/>
      <c r="E232" s="553"/>
      <c r="F232" s="554"/>
      <c r="G232" s="540">
        <f t="shared" si="110"/>
        <v>0</v>
      </c>
      <c r="H232" s="541"/>
      <c r="I232" s="541"/>
      <c r="J232" s="541"/>
      <c r="K232" s="541"/>
      <c r="L232" s="541"/>
      <c r="M232" s="542"/>
      <c r="N232" s="541"/>
      <c r="O232" s="541"/>
      <c r="P232" s="541"/>
      <c r="Q232" s="541"/>
      <c r="R232" s="542"/>
      <c r="S232" s="543">
        <f t="shared" si="111"/>
        <v>0</v>
      </c>
      <c r="T232" s="567">
        <f t="shared" si="112"/>
        <v>0</v>
      </c>
      <c r="U232" s="545"/>
      <c r="V232" s="618">
        <f t="shared" si="113"/>
        <v>0</v>
      </c>
      <c r="W232" s="546">
        <f t="shared" si="114"/>
        <v>0</v>
      </c>
      <c r="X232" s="546">
        <f t="shared" si="115"/>
        <v>0</v>
      </c>
      <c r="Y232" s="546">
        <f t="shared" si="116"/>
        <v>0</v>
      </c>
      <c r="Z232" s="619">
        <f t="shared" si="117"/>
        <v>0</v>
      </c>
      <c r="AA232" s="547">
        <f t="shared" si="118"/>
        <v>0</v>
      </c>
      <c r="AB232" s="547">
        <f t="shared" si="119"/>
        <v>0</v>
      </c>
      <c r="AC232" s="547">
        <f t="shared" si="120"/>
        <v>0</v>
      </c>
      <c r="AD232" s="620">
        <f t="shared" si="121"/>
        <v>0</v>
      </c>
      <c r="AE232" s="548">
        <f t="shared" si="122"/>
        <v>0</v>
      </c>
      <c r="AF232" s="548">
        <f t="shared" si="123"/>
        <v>0</v>
      </c>
      <c r="AG232" s="548">
        <f t="shared" si="124"/>
        <v>0</v>
      </c>
      <c r="AH232" s="549">
        <f t="shared" si="125"/>
        <v>0</v>
      </c>
      <c r="AI232" s="549">
        <f t="shared" si="126"/>
        <v>0</v>
      </c>
      <c r="AJ232" s="549">
        <f t="shared" si="127"/>
        <v>0</v>
      </c>
      <c r="AK232" s="483">
        <f t="shared" si="128"/>
        <v>0</v>
      </c>
      <c r="AL232" s="483">
        <f t="shared" si="129"/>
        <v>0</v>
      </c>
      <c r="AM232" s="483">
        <f t="shared" si="130"/>
        <v>0</v>
      </c>
      <c r="AN232" s="1021">
        <f t="shared" si="131"/>
        <v>0</v>
      </c>
      <c r="AO232" s="1019">
        <f t="shared" si="132"/>
        <v>0</v>
      </c>
      <c r="AP232" s="1020">
        <f t="shared" si="133"/>
        <v>0</v>
      </c>
      <c r="AQ232" s="1108">
        <f t="shared" ref="AQ232:AQ245" si="136">AH232</f>
        <v>0</v>
      </c>
      <c r="AR232" s="1109">
        <f t="shared" ref="AR232:AR245" si="137">AI232</f>
        <v>0</v>
      </c>
      <c r="AS232" s="1110">
        <f t="shared" ref="AS232:AS245" si="138">AJ232</f>
        <v>0</v>
      </c>
    </row>
    <row r="233" spans="1:47" x14ac:dyDescent="0.2">
      <c r="A233" s="550"/>
      <c r="B233" s="551"/>
      <c r="C233" s="565"/>
      <c r="D233" s="553"/>
      <c r="E233" s="553"/>
      <c r="F233" s="554"/>
      <c r="G233" s="540">
        <f t="shared" si="110"/>
        <v>0</v>
      </c>
      <c r="H233" s="541"/>
      <c r="I233" s="541"/>
      <c r="J233" s="541"/>
      <c r="K233" s="541"/>
      <c r="L233" s="541"/>
      <c r="M233" s="542"/>
      <c r="N233" s="541"/>
      <c r="O233" s="541"/>
      <c r="P233" s="541"/>
      <c r="Q233" s="541"/>
      <c r="R233" s="542"/>
      <c r="S233" s="543">
        <f t="shared" si="111"/>
        <v>0</v>
      </c>
      <c r="T233" s="567">
        <f t="shared" si="112"/>
        <v>0</v>
      </c>
      <c r="U233" s="545"/>
      <c r="V233" s="618">
        <f t="shared" si="113"/>
        <v>0</v>
      </c>
      <c r="W233" s="546">
        <f t="shared" si="114"/>
        <v>0</v>
      </c>
      <c r="X233" s="546">
        <f t="shared" si="115"/>
        <v>0</v>
      </c>
      <c r="Y233" s="546">
        <f t="shared" si="116"/>
        <v>0</v>
      </c>
      <c r="Z233" s="619">
        <f t="shared" si="117"/>
        <v>0</v>
      </c>
      <c r="AA233" s="547">
        <f t="shared" si="118"/>
        <v>0</v>
      </c>
      <c r="AB233" s="547">
        <f t="shared" si="119"/>
        <v>0</v>
      </c>
      <c r="AC233" s="547">
        <f t="shared" si="120"/>
        <v>0</v>
      </c>
      <c r="AD233" s="620">
        <f t="shared" si="121"/>
        <v>0</v>
      </c>
      <c r="AE233" s="548">
        <f t="shared" si="122"/>
        <v>0</v>
      </c>
      <c r="AF233" s="548">
        <f t="shared" si="123"/>
        <v>0</v>
      </c>
      <c r="AG233" s="548">
        <f t="shared" si="124"/>
        <v>0</v>
      </c>
      <c r="AH233" s="549">
        <f t="shared" si="125"/>
        <v>0</v>
      </c>
      <c r="AI233" s="549">
        <f t="shared" si="126"/>
        <v>0</v>
      </c>
      <c r="AJ233" s="549">
        <f t="shared" si="127"/>
        <v>0</v>
      </c>
      <c r="AK233" s="483">
        <f t="shared" si="128"/>
        <v>0</v>
      </c>
      <c r="AL233" s="483">
        <f t="shared" si="129"/>
        <v>0</v>
      </c>
      <c r="AM233" s="483">
        <f t="shared" si="130"/>
        <v>0</v>
      </c>
      <c r="AN233" s="1021">
        <f t="shared" si="131"/>
        <v>0</v>
      </c>
      <c r="AO233" s="1019">
        <f t="shared" si="132"/>
        <v>0</v>
      </c>
      <c r="AP233" s="1020">
        <f t="shared" si="133"/>
        <v>0</v>
      </c>
      <c r="AQ233" s="1108">
        <f t="shared" si="136"/>
        <v>0</v>
      </c>
      <c r="AR233" s="1109">
        <f t="shared" si="137"/>
        <v>0</v>
      </c>
      <c r="AS233" s="1110">
        <f t="shared" si="138"/>
        <v>0</v>
      </c>
    </row>
    <row r="234" spans="1:47" x14ac:dyDescent="0.2">
      <c r="A234" s="550"/>
      <c r="B234" s="551"/>
      <c r="C234" s="565"/>
      <c r="D234" s="553"/>
      <c r="E234" s="553"/>
      <c r="F234" s="554"/>
      <c r="G234" s="540">
        <f t="shared" si="110"/>
        <v>0</v>
      </c>
      <c r="H234" s="541"/>
      <c r="I234" s="541"/>
      <c r="J234" s="541"/>
      <c r="K234" s="541"/>
      <c r="L234" s="541"/>
      <c r="M234" s="541"/>
      <c r="N234" s="541"/>
      <c r="O234" s="541"/>
      <c r="P234" s="541"/>
      <c r="Q234" s="541"/>
      <c r="R234" s="542"/>
      <c r="S234" s="543">
        <f t="shared" si="111"/>
        <v>0</v>
      </c>
      <c r="T234" s="567">
        <f t="shared" si="112"/>
        <v>0</v>
      </c>
      <c r="U234" s="545"/>
      <c r="V234" s="618">
        <f t="shared" si="113"/>
        <v>0</v>
      </c>
      <c r="W234" s="546">
        <f t="shared" si="114"/>
        <v>0</v>
      </c>
      <c r="X234" s="546">
        <f t="shared" si="115"/>
        <v>0</v>
      </c>
      <c r="Y234" s="546">
        <f t="shared" si="116"/>
        <v>0</v>
      </c>
      <c r="Z234" s="619">
        <f t="shared" si="117"/>
        <v>0</v>
      </c>
      <c r="AA234" s="547">
        <f t="shared" si="118"/>
        <v>0</v>
      </c>
      <c r="AB234" s="547">
        <f t="shared" si="119"/>
        <v>0</v>
      </c>
      <c r="AC234" s="547">
        <f t="shared" si="120"/>
        <v>0</v>
      </c>
      <c r="AD234" s="620">
        <f t="shared" si="121"/>
        <v>0</v>
      </c>
      <c r="AE234" s="548">
        <f t="shared" si="122"/>
        <v>0</v>
      </c>
      <c r="AF234" s="548">
        <f t="shared" si="123"/>
        <v>0</v>
      </c>
      <c r="AG234" s="548">
        <f t="shared" si="124"/>
        <v>0</v>
      </c>
      <c r="AH234" s="549">
        <f t="shared" si="125"/>
        <v>0</v>
      </c>
      <c r="AI234" s="549">
        <f t="shared" si="126"/>
        <v>0</v>
      </c>
      <c r="AJ234" s="549">
        <f t="shared" si="127"/>
        <v>0</v>
      </c>
      <c r="AK234" s="483">
        <f t="shared" si="128"/>
        <v>0</v>
      </c>
      <c r="AL234" s="483">
        <f t="shared" si="129"/>
        <v>0</v>
      </c>
      <c r="AM234" s="483">
        <f t="shared" si="130"/>
        <v>0</v>
      </c>
      <c r="AN234" s="1021">
        <f t="shared" si="131"/>
        <v>0</v>
      </c>
      <c r="AO234" s="1019">
        <f t="shared" si="132"/>
        <v>0</v>
      </c>
      <c r="AP234" s="1020">
        <f t="shared" si="133"/>
        <v>0</v>
      </c>
      <c r="AQ234" s="1108">
        <f t="shared" si="136"/>
        <v>0</v>
      </c>
      <c r="AR234" s="1109">
        <f t="shared" si="137"/>
        <v>0</v>
      </c>
      <c r="AS234" s="1110">
        <f t="shared" si="138"/>
        <v>0</v>
      </c>
    </row>
    <row r="235" spans="1:47" x14ac:dyDescent="0.2">
      <c r="A235" s="550"/>
      <c r="B235" s="551"/>
      <c r="C235" s="565"/>
      <c r="D235" s="553"/>
      <c r="E235" s="553"/>
      <c r="F235" s="554"/>
      <c r="G235" s="540">
        <f t="shared" si="110"/>
        <v>0</v>
      </c>
      <c r="H235" s="541"/>
      <c r="I235" s="541"/>
      <c r="J235" s="541"/>
      <c r="K235" s="541"/>
      <c r="L235" s="541"/>
      <c r="M235" s="541"/>
      <c r="N235" s="541"/>
      <c r="O235" s="541"/>
      <c r="P235" s="541"/>
      <c r="Q235" s="541"/>
      <c r="R235" s="542"/>
      <c r="S235" s="543">
        <f t="shared" si="111"/>
        <v>0</v>
      </c>
      <c r="T235" s="567">
        <f t="shared" si="112"/>
        <v>0</v>
      </c>
      <c r="U235" s="545"/>
      <c r="V235" s="618">
        <f t="shared" si="113"/>
        <v>0</v>
      </c>
      <c r="W235" s="546">
        <f t="shared" si="114"/>
        <v>0</v>
      </c>
      <c r="X235" s="546">
        <f t="shared" si="115"/>
        <v>0</v>
      </c>
      <c r="Y235" s="546">
        <f t="shared" si="116"/>
        <v>0</v>
      </c>
      <c r="Z235" s="619">
        <f t="shared" si="117"/>
        <v>0</v>
      </c>
      <c r="AA235" s="547">
        <f t="shared" si="118"/>
        <v>0</v>
      </c>
      <c r="AB235" s="547">
        <f t="shared" si="119"/>
        <v>0</v>
      </c>
      <c r="AC235" s="547">
        <f t="shared" si="120"/>
        <v>0</v>
      </c>
      <c r="AD235" s="620">
        <f t="shared" si="121"/>
        <v>0</v>
      </c>
      <c r="AE235" s="548">
        <f t="shared" si="122"/>
        <v>0</v>
      </c>
      <c r="AF235" s="548">
        <f t="shared" si="123"/>
        <v>0</v>
      </c>
      <c r="AG235" s="548">
        <f t="shared" si="124"/>
        <v>0</v>
      </c>
      <c r="AH235" s="549">
        <f t="shared" si="125"/>
        <v>0</v>
      </c>
      <c r="AI235" s="549">
        <f t="shared" si="126"/>
        <v>0</v>
      </c>
      <c r="AJ235" s="549">
        <f t="shared" si="127"/>
        <v>0</v>
      </c>
      <c r="AK235" s="483">
        <f t="shared" si="128"/>
        <v>0</v>
      </c>
      <c r="AL235" s="483">
        <f t="shared" si="129"/>
        <v>0</v>
      </c>
      <c r="AM235" s="483">
        <f t="shared" si="130"/>
        <v>0</v>
      </c>
      <c r="AN235" s="1021">
        <f t="shared" si="131"/>
        <v>0</v>
      </c>
      <c r="AO235" s="1019">
        <f t="shared" si="132"/>
        <v>0</v>
      </c>
      <c r="AP235" s="1020">
        <f t="shared" si="133"/>
        <v>0</v>
      </c>
      <c r="AQ235" s="1108">
        <f t="shared" si="136"/>
        <v>0</v>
      </c>
      <c r="AR235" s="1109">
        <f t="shared" si="137"/>
        <v>0</v>
      </c>
      <c r="AS235" s="1110">
        <f t="shared" si="138"/>
        <v>0</v>
      </c>
    </row>
    <row r="236" spans="1:47" x14ac:dyDescent="0.2">
      <c r="A236" s="550"/>
      <c r="B236" s="551"/>
      <c r="C236" s="565"/>
      <c r="D236" s="553"/>
      <c r="E236" s="553"/>
      <c r="F236" s="554"/>
      <c r="G236" s="540">
        <f t="shared" si="110"/>
        <v>0</v>
      </c>
      <c r="H236" s="541"/>
      <c r="I236" s="541"/>
      <c r="J236" s="541"/>
      <c r="K236" s="541"/>
      <c r="L236" s="541"/>
      <c r="M236" s="541"/>
      <c r="N236" s="541"/>
      <c r="O236" s="541"/>
      <c r="P236" s="541"/>
      <c r="Q236" s="541"/>
      <c r="R236" s="542"/>
      <c r="S236" s="543">
        <f t="shared" si="111"/>
        <v>0</v>
      </c>
      <c r="T236" s="567">
        <f t="shared" si="112"/>
        <v>0</v>
      </c>
      <c r="U236" s="545"/>
      <c r="V236" s="618">
        <f t="shared" si="113"/>
        <v>0</v>
      </c>
      <c r="W236" s="546">
        <f t="shared" si="114"/>
        <v>0</v>
      </c>
      <c r="X236" s="546">
        <f t="shared" si="115"/>
        <v>0</v>
      </c>
      <c r="Y236" s="546">
        <f t="shared" si="116"/>
        <v>0</v>
      </c>
      <c r="Z236" s="619">
        <f t="shared" si="117"/>
        <v>0</v>
      </c>
      <c r="AA236" s="547">
        <f t="shared" si="118"/>
        <v>0</v>
      </c>
      <c r="AB236" s="547">
        <f t="shared" si="119"/>
        <v>0</v>
      </c>
      <c r="AC236" s="547">
        <f t="shared" si="120"/>
        <v>0</v>
      </c>
      <c r="AD236" s="620">
        <f t="shared" si="121"/>
        <v>0</v>
      </c>
      <c r="AE236" s="548">
        <f t="shared" si="122"/>
        <v>0</v>
      </c>
      <c r="AF236" s="548">
        <f t="shared" si="123"/>
        <v>0</v>
      </c>
      <c r="AG236" s="548">
        <f t="shared" si="124"/>
        <v>0</v>
      </c>
      <c r="AH236" s="549">
        <f t="shared" si="125"/>
        <v>0</v>
      </c>
      <c r="AI236" s="549">
        <f t="shared" si="126"/>
        <v>0</v>
      </c>
      <c r="AJ236" s="549">
        <f t="shared" si="127"/>
        <v>0</v>
      </c>
      <c r="AK236" s="483">
        <f t="shared" si="128"/>
        <v>0</v>
      </c>
      <c r="AL236" s="483">
        <f t="shared" si="129"/>
        <v>0</v>
      </c>
      <c r="AM236" s="483">
        <f t="shared" si="130"/>
        <v>0</v>
      </c>
      <c r="AN236" s="1021">
        <f t="shared" si="131"/>
        <v>0</v>
      </c>
      <c r="AO236" s="1019">
        <f t="shared" si="132"/>
        <v>0</v>
      </c>
      <c r="AP236" s="1020">
        <f t="shared" si="133"/>
        <v>0</v>
      </c>
      <c r="AQ236" s="1108">
        <f t="shared" si="136"/>
        <v>0</v>
      </c>
      <c r="AR236" s="1109">
        <f t="shared" si="137"/>
        <v>0</v>
      </c>
      <c r="AS236" s="1110">
        <f t="shared" si="138"/>
        <v>0</v>
      </c>
    </row>
    <row r="237" spans="1:47" x14ac:dyDescent="0.2">
      <c r="A237" s="550"/>
      <c r="B237" s="551"/>
      <c r="C237" s="565"/>
      <c r="D237" s="553"/>
      <c r="E237" s="553"/>
      <c r="F237" s="554"/>
      <c r="G237" s="540">
        <f t="shared" si="110"/>
        <v>0</v>
      </c>
      <c r="H237" s="541"/>
      <c r="I237" s="541"/>
      <c r="J237" s="541"/>
      <c r="K237" s="541"/>
      <c r="L237" s="541"/>
      <c r="M237" s="541"/>
      <c r="N237" s="541"/>
      <c r="O237" s="541"/>
      <c r="P237" s="541"/>
      <c r="Q237" s="541"/>
      <c r="R237" s="542"/>
      <c r="S237" s="543">
        <f t="shared" si="111"/>
        <v>0</v>
      </c>
      <c r="T237" s="567">
        <f t="shared" si="112"/>
        <v>0</v>
      </c>
      <c r="U237" s="545"/>
      <c r="V237" s="618">
        <f t="shared" si="113"/>
        <v>0</v>
      </c>
      <c r="W237" s="546">
        <f t="shared" si="114"/>
        <v>0</v>
      </c>
      <c r="X237" s="546">
        <f t="shared" si="115"/>
        <v>0</v>
      </c>
      <c r="Y237" s="546">
        <f t="shared" si="116"/>
        <v>0</v>
      </c>
      <c r="Z237" s="619">
        <f t="shared" si="117"/>
        <v>0</v>
      </c>
      <c r="AA237" s="547">
        <f t="shared" si="118"/>
        <v>0</v>
      </c>
      <c r="AB237" s="547">
        <f t="shared" si="119"/>
        <v>0</v>
      </c>
      <c r="AC237" s="547">
        <f t="shared" si="120"/>
        <v>0</v>
      </c>
      <c r="AD237" s="620">
        <f t="shared" si="121"/>
        <v>0</v>
      </c>
      <c r="AE237" s="548">
        <f t="shared" si="122"/>
        <v>0</v>
      </c>
      <c r="AF237" s="548">
        <f t="shared" si="123"/>
        <v>0</v>
      </c>
      <c r="AG237" s="548">
        <f t="shared" si="124"/>
        <v>0</v>
      </c>
      <c r="AH237" s="549">
        <f t="shared" si="125"/>
        <v>0</v>
      </c>
      <c r="AI237" s="549">
        <f t="shared" si="126"/>
        <v>0</v>
      </c>
      <c r="AJ237" s="549">
        <f t="shared" si="127"/>
        <v>0</v>
      </c>
      <c r="AK237" s="483">
        <f t="shared" si="128"/>
        <v>0</v>
      </c>
      <c r="AL237" s="483">
        <f t="shared" si="129"/>
        <v>0</v>
      </c>
      <c r="AM237" s="483">
        <f t="shared" si="130"/>
        <v>0</v>
      </c>
      <c r="AN237" s="1021">
        <f t="shared" si="131"/>
        <v>0</v>
      </c>
      <c r="AO237" s="1019">
        <f t="shared" si="132"/>
        <v>0</v>
      </c>
      <c r="AP237" s="1020">
        <f t="shared" si="133"/>
        <v>0</v>
      </c>
      <c r="AQ237" s="1108">
        <f t="shared" si="136"/>
        <v>0</v>
      </c>
      <c r="AR237" s="1109">
        <f t="shared" si="137"/>
        <v>0</v>
      </c>
      <c r="AS237" s="1110">
        <f t="shared" si="138"/>
        <v>0</v>
      </c>
    </row>
    <row r="238" spans="1:47" x14ac:dyDescent="0.2">
      <c r="A238" s="550"/>
      <c r="B238" s="551"/>
      <c r="C238" s="565"/>
      <c r="D238" s="553"/>
      <c r="E238" s="553"/>
      <c r="F238" s="554"/>
      <c r="G238" s="540">
        <f t="shared" si="110"/>
        <v>0</v>
      </c>
      <c r="H238" s="541"/>
      <c r="I238" s="541"/>
      <c r="J238" s="541"/>
      <c r="K238" s="541"/>
      <c r="L238" s="541"/>
      <c r="M238" s="541"/>
      <c r="N238" s="541"/>
      <c r="O238" s="541"/>
      <c r="P238" s="541"/>
      <c r="Q238" s="541"/>
      <c r="R238" s="542"/>
      <c r="S238" s="543">
        <f t="shared" si="111"/>
        <v>0</v>
      </c>
      <c r="T238" s="567">
        <f t="shared" si="112"/>
        <v>0</v>
      </c>
      <c r="U238" s="545"/>
      <c r="V238" s="618">
        <f t="shared" si="113"/>
        <v>0</v>
      </c>
      <c r="W238" s="546">
        <f t="shared" si="114"/>
        <v>0</v>
      </c>
      <c r="X238" s="546">
        <f t="shared" si="115"/>
        <v>0</v>
      </c>
      <c r="Y238" s="546">
        <f t="shared" si="116"/>
        <v>0</v>
      </c>
      <c r="Z238" s="619">
        <f t="shared" si="117"/>
        <v>0</v>
      </c>
      <c r="AA238" s="547">
        <f t="shared" si="118"/>
        <v>0</v>
      </c>
      <c r="AB238" s="547">
        <f t="shared" si="119"/>
        <v>0</v>
      </c>
      <c r="AC238" s="547">
        <f t="shared" si="120"/>
        <v>0</v>
      </c>
      <c r="AD238" s="620">
        <f t="shared" si="121"/>
        <v>0</v>
      </c>
      <c r="AE238" s="548">
        <f t="shared" si="122"/>
        <v>0</v>
      </c>
      <c r="AF238" s="548">
        <f t="shared" si="123"/>
        <v>0</v>
      </c>
      <c r="AG238" s="548">
        <f t="shared" si="124"/>
        <v>0</v>
      </c>
      <c r="AH238" s="549">
        <f t="shared" si="125"/>
        <v>0</v>
      </c>
      <c r="AI238" s="549">
        <f t="shared" si="126"/>
        <v>0</v>
      </c>
      <c r="AJ238" s="549">
        <f t="shared" si="127"/>
        <v>0</v>
      </c>
      <c r="AK238" s="483">
        <f t="shared" si="128"/>
        <v>0</v>
      </c>
      <c r="AL238" s="483">
        <f t="shared" si="129"/>
        <v>0</v>
      </c>
      <c r="AM238" s="483">
        <f t="shared" si="130"/>
        <v>0</v>
      </c>
      <c r="AN238" s="1021">
        <f t="shared" si="131"/>
        <v>0</v>
      </c>
      <c r="AO238" s="1019">
        <f t="shared" si="132"/>
        <v>0</v>
      </c>
      <c r="AP238" s="1020">
        <f t="shared" si="133"/>
        <v>0</v>
      </c>
      <c r="AQ238" s="1108">
        <f t="shared" si="136"/>
        <v>0</v>
      </c>
      <c r="AR238" s="1109">
        <f t="shared" si="137"/>
        <v>0</v>
      </c>
      <c r="AS238" s="1110">
        <f t="shared" si="138"/>
        <v>0</v>
      </c>
    </row>
    <row r="239" spans="1:47" x14ac:dyDescent="0.2">
      <c r="A239" s="550"/>
      <c r="B239" s="551"/>
      <c r="C239" s="565"/>
      <c r="D239" s="553"/>
      <c r="E239" s="553"/>
      <c r="F239" s="554"/>
      <c r="G239" s="540">
        <f t="shared" si="110"/>
        <v>0</v>
      </c>
      <c r="H239" s="541"/>
      <c r="I239" s="541"/>
      <c r="J239" s="541"/>
      <c r="K239" s="541"/>
      <c r="L239" s="541"/>
      <c r="M239" s="541"/>
      <c r="N239" s="541"/>
      <c r="O239" s="541"/>
      <c r="P239" s="541"/>
      <c r="Q239" s="541"/>
      <c r="R239" s="542"/>
      <c r="S239" s="543">
        <f t="shared" si="111"/>
        <v>0</v>
      </c>
      <c r="T239" s="567">
        <f t="shared" si="112"/>
        <v>0</v>
      </c>
      <c r="U239" s="545"/>
      <c r="V239" s="618">
        <f t="shared" si="113"/>
        <v>0</v>
      </c>
      <c r="W239" s="546">
        <f t="shared" si="114"/>
        <v>0</v>
      </c>
      <c r="X239" s="546">
        <f t="shared" si="115"/>
        <v>0</v>
      </c>
      <c r="Y239" s="546">
        <f t="shared" si="116"/>
        <v>0</v>
      </c>
      <c r="Z239" s="619">
        <f t="shared" si="117"/>
        <v>0</v>
      </c>
      <c r="AA239" s="547">
        <f t="shared" si="118"/>
        <v>0</v>
      </c>
      <c r="AB239" s="547">
        <f t="shared" si="119"/>
        <v>0</v>
      </c>
      <c r="AC239" s="547">
        <f t="shared" si="120"/>
        <v>0</v>
      </c>
      <c r="AD239" s="620">
        <f t="shared" si="121"/>
        <v>0</v>
      </c>
      <c r="AE239" s="548">
        <f t="shared" si="122"/>
        <v>0</v>
      </c>
      <c r="AF239" s="548">
        <f t="shared" si="123"/>
        <v>0</v>
      </c>
      <c r="AG239" s="548">
        <f t="shared" si="124"/>
        <v>0</v>
      </c>
      <c r="AH239" s="549">
        <f t="shared" si="125"/>
        <v>0</v>
      </c>
      <c r="AI239" s="549">
        <f t="shared" si="126"/>
        <v>0</v>
      </c>
      <c r="AJ239" s="549">
        <f t="shared" si="127"/>
        <v>0</v>
      </c>
      <c r="AK239" s="483">
        <f t="shared" si="128"/>
        <v>0</v>
      </c>
      <c r="AL239" s="483">
        <f t="shared" si="129"/>
        <v>0</v>
      </c>
      <c r="AM239" s="483">
        <f t="shared" si="130"/>
        <v>0</v>
      </c>
      <c r="AN239" s="1021">
        <f t="shared" si="131"/>
        <v>0</v>
      </c>
      <c r="AO239" s="1019">
        <f t="shared" si="132"/>
        <v>0</v>
      </c>
      <c r="AP239" s="1020">
        <f t="shared" si="133"/>
        <v>0</v>
      </c>
      <c r="AQ239" s="1108">
        <f t="shared" si="136"/>
        <v>0</v>
      </c>
      <c r="AR239" s="1109">
        <f t="shared" si="137"/>
        <v>0</v>
      </c>
      <c r="AS239" s="1110">
        <f t="shared" si="138"/>
        <v>0</v>
      </c>
    </row>
    <row r="240" spans="1:47" x14ac:dyDescent="0.2">
      <c r="A240" s="550"/>
      <c r="B240" s="551"/>
      <c r="C240" s="565"/>
      <c r="D240" s="553"/>
      <c r="E240" s="553"/>
      <c r="F240" s="554"/>
      <c r="G240" s="540">
        <f t="shared" si="110"/>
        <v>0</v>
      </c>
      <c r="H240" s="541"/>
      <c r="I240" s="541"/>
      <c r="J240" s="541"/>
      <c r="K240" s="541"/>
      <c r="L240" s="541"/>
      <c r="M240" s="541"/>
      <c r="N240" s="541"/>
      <c r="O240" s="541"/>
      <c r="P240" s="541"/>
      <c r="Q240" s="541"/>
      <c r="R240" s="542"/>
      <c r="S240" s="543">
        <f t="shared" si="111"/>
        <v>0</v>
      </c>
      <c r="T240" s="567">
        <f t="shared" si="112"/>
        <v>0</v>
      </c>
      <c r="U240" s="545"/>
      <c r="V240" s="618">
        <f t="shared" si="113"/>
        <v>0</v>
      </c>
      <c r="W240" s="546">
        <f t="shared" si="114"/>
        <v>0</v>
      </c>
      <c r="X240" s="546">
        <f t="shared" si="115"/>
        <v>0</v>
      </c>
      <c r="Y240" s="546">
        <f t="shared" si="116"/>
        <v>0</v>
      </c>
      <c r="Z240" s="619">
        <f t="shared" si="117"/>
        <v>0</v>
      </c>
      <c r="AA240" s="547">
        <f t="shared" si="118"/>
        <v>0</v>
      </c>
      <c r="AB240" s="547">
        <f t="shared" si="119"/>
        <v>0</v>
      </c>
      <c r="AC240" s="547">
        <f t="shared" si="120"/>
        <v>0</v>
      </c>
      <c r="AD240" s="620">
        <f t="shared" si="121"/>
        <v>0</v>
      </c>
      <c r="AE240" s="548">
        <f t="shared" si="122"/>
        <v>0</v>
      </c>
      <c r="AF240" s="548">
        <f t="shared" si="123"/>
        <v>0</v>
      </c>
      <c r="AG240" s="548">
        <f t="shared" si="124"/>
        <v>0</v>
      </c>
      <c r="AH240" s="549">
        <f t="shared" si="125"/>
        <v>0</v>
      </c>
      <c r="AI240" s="549">
        <f t="shared" si="126"/>
        <v>0</v>
      </c>
      <c r="AJ240" s="549">
        <f t="shared" si="127"/>
        <v>0</v>
      </c>
      <c r="AK240" s="483">
        <f t="shared" si="128"/>
        <v>0</v>
      </c>
      <c r="AL240" s="483">
        <f t="shared" si="129"/>
        <v>0</v>
      </c>
      <c r="AM240" s="483">
        <f t="shared" si="130"/>
        <v>0</v>
      </c>
      <c r="AN240" s="1021">
        <f t="shared" si="131"/>
        <v>0</v>
      </c>
      <c r="AO240" s="1019">
        <f t="shared" si="132"/>
        <v>0</v>
      </c>
      <c r="AP240" s="1020">
        <f t="shared" si="133"/>
        <v>0</v>
      </c>
      <c r="AQ240" s="1108">
        <f t="shared" si="136"/>
        <v>0</v>
      </c>
      <c r="AR240" s="1109">
        <f t="shared" si="137"/>
        <v>0</v>
      </c>
      <c r="AS240" s="1110">
        <f t="shared" si="138"/>
        <v>0</v>
      </c>
    </row>
    <row r="241" spans="1:46" x14ac:dyDescent="0.2">
      <c r="A241" s="550"/>
      <c r="B241" s="551"/>
      <c r="C241" s="565"/>
      <c r="D241" s="553"/>
      <c r="E241" s="553"/>
      <c r="F241" s="554"/>
      <c r="G241" s="540">
        <f t="shared" si="110"/>
        <v>0</v>
      </c>
      <c r="H241" s="541"/>
      <c r="I241" s="541"/>
      <c r="J241" s="541"/>
      <c r="K241" s="541"/>
      <c r="L241" s="541"/>
      <c r="M241" s="541"/>
      <c r="N241" s="541"/>
      <c r="O241" s="541"/>
      <c r="P241" s="541"/>
      <c r="Q241" s="541"/>
      <c r="R241" s="542"/>
      <c r="S241" s="543">
        <f t="shared" si="111"/>
        <v>0</v>
      </c>
      <c r="T241" s="567">
        <f t="shared" si="112"/>
        <v>0</v>
      </c>
      <c r="U241" s="545"/>
      <c r="V241" s="618">
        <f t="shared" si="113"/>
        <v>0</v>
      </c>
      <c r="W241" s="546">
        <f t="shared" si="114"/>
        <v>0</v>
      </c>
      <c r="X241" s="546">
        <f t="shared" si="115"/>
        <v>0</v>
      </c>
      <c r="Y241" s="546">
        <f t="shared" si="116"/>
        <v>0</v>
      </c>
      <c r="Z241" s="619">
        <f t="shared" si="117"/>
        <v>0</v>
      </c>
      <c r="AA241" s="547">
        <f t="shared" si="118"/>
        <v>0</v>
      </c>
      <c r="AB241" s="547">
        <f t="shared" si="119"/>
        <v>0</v>
      </c>
      <c r="AC241" s="547">
        <f t="shared" si="120"/>
        <v>0</v>
      </c>
      <c r="AD241" s="620">
        <f t="shared" si="121"/>
        <v>0</v>
      </c>
      <c r="AE241" s="548">
        <f t="shared" si="122"/>
        <v>0</v>
      </c>
      <c r="AF241" s="548">
        <f t="shared" si="123"/>
        <v>0</v>
      </c>
      <c r="AG241" s="548">
        <f t="shared" si="124"/>
        <v>0</v>
      </c>
      <c r="AH241" s="549">
        <f t="shared" si="125"/>
        <v>0</v>
      </c>
      <c r="AI241" s="549">
        <f t="shared" si="126"/>
        <v>0</v>
      </c>
      <c r="AJ241" s="549">
        <f t="shared" si="127"/>
        <v>0</v>
      </c>
      <c r="AK241" s="483">
        <f t="shared" si="128"/>
        <v>0</v>
      </c>
      <c r="AL241" s="483">
        <f t="shared" si="129"/>
        <v>0</v>
      </c>
      <c r="AM241" s="483">
        <f t="shared" si="130"/>
        <v>0</v>
      </c>
      <c r="AN241" s="1021">
        <f t="shared" si="131"/>
        <v>0</v>
      </c>
      <c r="AO241" s="1019">
        <f t="shared" si="132"/>
        <v>0</v>
      </c>
      <c r="AP241" s="1020">
        <f t="shared" si="133"/>
        <v>0</v>
      </c>
      <c r="AQ241" s="1108">
        <f t="shared" si="136"/>
        <v>0</v>
      </c>
      <c r="AR241" s="1109">
        <f t="shared" si="137"/>
        <v>0</v>
      </c>
      <c r="AS241" s="1110">
        <f t="shared" si="138"/>
        <v>0</v>
      </c>
    </row>
    <row r="242" spans="1:46" x14ac:dyDescent="0.2">
      <c r="A242" s="550"/>
      <c r="B242" s="551"/>
      <c r="C242" s="565"/>
      <c r="D242" s="553"/>
      <c r="E242" s="553"/>
      <c r="F242" s="554"/>
      <c r="G242" s="540">
        <f t="shared" si="110"/>
        <v>0</v>
      </c>
      <c r="H242" s="541"/>
      <c r="I242" s="541"/>
      <c r="J242" s="541"/>
      <c r="K242" s="541"/>
      <c r="L242" s="541"/>
      <c r="M242" s="541"/>
      <c r="N242" s="541"/>
      <c r="O242" s="541"/>
      <c r="P242" s="541"/>
      <c r="Q242" s="541"/>
      <c r="R242" s="542"/>
      <c r="S242" s="543">
        <f t="shared" si="111"/>
        <v>0</v>
      </c>
      <c r="T242" s="567">
        <f t="shared" si="112"/>
        <v>0</v>
      </c>
      <c r="U242" s="545"/>
      <c r="V242" s="618">
        <f t="shared" si="113"/>
        <v>0</v>
      </c>
      <c r="W242" s="546">
        <f t="shared" si="114"/>
        <v>0</v>
      </c>
      <c r="X242" s="546">
        <f t="shared" si="115"/>
        <v>0</v>
      </c>
      <c r="Y242" s="546">
        <f t="shared" si="116"/>
        <v>0</v>
      </c>
      <c r="Z242" s="619">
        <f t="shared" si="117"/>
        <v>0</v>
      </c>
      <c r="AA242" s="547">
        <f t="shared" si="118"/>
        <v>0</v>
      </c>
      <c r="AB242" s="547">
        <f t="shared" si="119"/>
        <v>0</v>
      </c>
      <c r="AC242" s="547">
        <f t="shared" si="120"/>
        <v>0</v>
      </c>
      <c r="AD242" s="620">
        <f t="shared" si="121"/>
        <v>0</v>
      </c>
      <c r="AE242" s="548">
        <f t="shared" si="122"/>
        <v>0</v>
      </c>
      <c r="AF242" s="548">
        <f t="shared" si="123"/>
        <v>0</v>
      </c>
      <c r="AG242" s="548">
        <f t="shared" si="124"/>
        <v>0</v>
      </c>
      <c r="AH242" s="549">
        <f t="shared" si="125"/>
        <v>0</v>
      </c>
      <c r="AI242" s="549">
        <f t="shared" si="126"/>
        <v>0</v>
      </c>
      <c r="AJ242" s="549">
        <f t="shared" si="127"/>
        <v>0</v>
      </c>
      <c r="AK242" s="483">
        <f t="shared" si="128"/>
        <v>0</v>
      </c>
      <c r="AL242" s="483">
        <f t="shared" si="129"/>
        <v>0</v>
      </c>
      <c r="AM242" s="483">
        <f t="shared" si="130"/>
        <v>0</v>
      </c>
      <c r="AN242" s="1021">
        <f t="shared" si="131"/>
        <v>0</v>
      </c>
      <c r="AO242" s="1019">
        <f t="shared" si="132"/>
        <v>0</v>
      </c>
      <c r="AP242" s="1020">
        <f t="shared" si="133"/>
        <v>0</v>
      </c>
      <c r="AQ242" s="1108">
        <f t="shared" si="136"/>
        <v>0</v>
      </c>
      <c r="AR242" s="1109">
        <f t="shared" si="137"/>
        <v>0</v>
      </c>
      <c r="AS242" s="1110">
        <f t="shared" si="138"/>
        <v>0</v>
      </c>
    </row>
    <row r="243" spans="1:46" x14ac:dyDescent="0.2">
      <c r="A243" s="550"/>
      <c r="B243" s="551"/>
      <c r="C243" s="565"/>
      <c r="D243" s="553"/>
      <c r="E243" s="553"/>
      <c r="F243" s="554"/>
      <c r="G243" s="540">
        <f t="shared" si="110"/>
        <v>0</v>
      </c>
      <c r="H243" s="541"/>
      <c r="I243" s="541"/>
      <c r="J243" s="541"/>
      <c r="K243" s="541"/>
      <c r="L243" s="541"/>
      <c r="M243" s="541"/>
      <c r="N243" s="541"/>
      <c r="O243" s="541"/>
      <c r="P243" s="541"/>
      <c r="Q243" s="541"/>
      <c r="R243" s="542"/>
      <c r="S243" s="543">
        <f t="shared" si="111"/>
        <v>0</v>
      </c>
      <c r="T243" s="567">
        <f t="shared" si="112"/>
        <v>0</v>
      </c>
      <c r="U243" s="545"/>
      <c r="V243" s="618">
        <f t="shared" si="113"/>
        <v>0</v>
      </c>
      <c r="W243" s="546">
        <f t="shared" si="114"/>
        <v>0</v>
      </c>
      <c r="X243" s="546">
        <f t="shared" si="115"/>
        <v>0</v>
      </c>
      <c r="Y243" s="546">
        <f t="shared" si="116"/>
        <v>0</v>
      </c>
      <c r="Z243" s="619">
        <f t="shared" si="117"/>
        <v>0</v>
      </c>
      <c r="AA243" s="547">
        <f t="shared" si="118"/>
        <v>0</v>
      </c>
      <c r="AB243" s="547">
        <f t="shared" si="119"/>
        <v>0</v>
      </c>
      <c r="AC243" s="547">
        <f t="shared" si="120"/>
        <v>0</v>
      </c>
      <c r="AD243" s="620">
        <f t="shared" si="121"/>
        <v>0</v>
      </c>
      <c r="AE243" s="548">
        <f t="shared" si="122"/>
        <v>0</v>
      </c>
      <c r="AF243" s="548">
        <f t="shared" si="123"/>
        <v>0</v>
      </c>
      <c r="AG243" s="548">
        <f t="shared" si="124"/>
        <v>0</v>
      </c>
      <c r="AH243" s="549">
        <f t="shared" si="125"/>
        <v>0</v>
      </c>
      <c r="AI243" s="549">
        <f t="shared" si="126"/>
        <v>0</v>
      </c>
      <c r="AJ243" s="549">
        <f t="shared" si="127"/>
        <v>0</v>
      </c>
      <c r="AK243" s="483">
        <f t="shared" si="128"/>
        <v>0</v>
      </c>
      <c r="AL243" s="483">
        <f t="shared" si="129"/>
        <v>0</v>
      </c>
      <c r="AM243" s="483">
        <f t="shared" si="130"/>
        <v>0</v>
      </c>
      <c r="AN243" s="1021">
        <f t="shared" si="131"/>
        <v>0</v>
      </c>
      <c r="AO243" s="1019">
        <f t="shared" si="132"/>
        <v>0</v>
      </c>
      <c r="AP243" s="1020">
        <f t="shared" si="133"/>
        <v>0</v>
      </c>
      <c r="AQ243" s="1108">
        <f t="shared" si="136"/>
        <v>0</v>
      </c>
      <c r="AR243" s="1109">
        <f t="shared" si="137"/>
        <v>0</v>
      </c>
      <c r="AS243" s="1110">
        <f t="shared" si="138"/>
        <v>0</v>
      </c>
    </row>
    <row r="244" spans="1:46" x14ac:dyDescent="0.2">
      <c r="A244" s="550"/>
      <c r="B244" s="551"/>
      <c r="C244" s="565"/>
      <c r="D244" s="553"/>
      <c r="E244" s="553"/>
      <c r="F244" s="554"/>
      <c r="G244" s="540">
        <f t="shared" si="110"/>
        <v>0</v>
      </c>
      <c r="H244" s="541"/>
      <c r="I244" s="541"/>
      <c r="J244" s="541"/>
      <c r="K244" s="541"/>
      <c r="L244" s="541"/>
      <c r="M244" s="541"/>
      <c r="N244" s="541"/>
      <c r="O244" s="541"/>
      <c r="P244" s="541"/>
      <c r="Q244" s="541"/>
      <c r="R244" s="542"/>
      <c r="S244" s="543">
        <f t="shared" si="111"/>
        <v>0</v>
      </c>
      <c r="T244" s="567">
        <f t="shared" si="112"/>
        <v>0</v>
      </c>
      <c r="U244" s="545"/>
      <c r="V244" s="618">
        <f t="shared" si="113"/>
        <v>0</v>
      </c>
      <c r="W244" s="546">
        <f t="shared" si="114"/>
        <v>0</v>
      </c>
      <c r="X244" s="546">
        <f t="shared" si="115"/>
        <v>0</v>
      </c>
      <c r="Y244" s="546">
        <f t="shared" si="116"/>
        <v>0</v>
      </c>
      <c r="Z244" s="619">
        <f t="shared" si="117"/>
        <v>0</v>
      </c>
      <c r="AA244" s="547">
        <f t="shared" si="118"/>
        <v>0</v>
      </c>
      <c r="AB244" s="547">
        <f t="shared" si="119"/>
        <v>0</v>
      </c>
      <c r="AC244" s="547">
        <f t="shared" si="120"/>
        <v>0</v>
      </c>
      <c r="AD244" s="620">
        <f t="shared" si="121"/>
        <v>0</v>
      </c>
      <c r="AE244" s="548">
        <f t="shared" si="122"/>
        <v>0</v>
      </c>
      <c r="AF244" s="548">
        <f t="shared" si="123"/>
        <v>0</v>
      </c>
      <c r="AG244" s="548">
        <f t="shared" si="124"/>
        <v>0</v>
      </c>
      <c r="AH244" s="549">
        <f t="shared" si="125"/>
        <v>0</v>
      </c>
      <c r="AI244" s="549">
        <f t="shared" si="126"/>
        <v>0</v>
      </c>
      <c r="AJ244" s="549">
        <f t="shared" si="127"/>
        <v>0</v>
      </c>
      <c r="AK244" s="483">
        <f t="shared" si="128"/>
        <v>0</v>
      </c>
      <c r="AL244" s="483">
        <f t="shared" si="129"/>
        <v>0</v>
      </c>
      <c r="AM244" s="483">
        <f t="shared" si="130"/>
        <v>0</v>
      </c>
      <c r="AN244" s="1021">
        <f t="shared" si="131"/>
        <v>0</v>
      </c>
      <c r="AO244" s="1019">
        <f t="shared" si="132"/>
        <v>0</v>
      </c>
      <c r="AP244" s="1020">
        <f t="shared" si="133"/>
        <v>0</v>
      </c>
      <c r="AQ244" s="1108">
        <f t="shared" si="136"/>
        <v>0</v>
      </c>
      <c r="AR244" s="1109">
        <f t="shared" si="137"/>
        <v>0</v>
      </c>
      <c r="AS244" s="1110">
        <f t="shared" si="138"/>
        <v>0</v>
      </c>
    </row>
    <row r="245" spans="1:46" ht="13.5" thickBot="1" x14ac:dyDescent="0.25">
      <c r="A245" s="550"/>
      <c r="B245" s="551"/>
      <c r="C245" s="565"/>
      <c r="D245" s="553"/>
      <c r="E245" s="553"/>
      <c r="F245" s="554"/>
      <c r="G245" s="540">
        <f t="shared" si="110"/>
        <v>0</v>
      </c>
      <c r="H245" s="541"/>
      <c r="I245" s="541"/>
      <c r="J245" s="541"/>
      <c r="K245" s="541"/>
      <c r="L245" s="541"/>
      <c r="M245" s="541"/>
      <c r="N245" s="541"/>
      <c r="O245" s="541"/>
      <c r="P245" s="541"/>
      <c r="Q245" s="541"/>
      <c r="R245" s="542"/>
      <c r="S245" s="543">
        <f t="shared" si="111"/>
        <v>0</v>
      </c>
      <c r="T245" s="567">
        <f>IF(ISERROR(S245/C245),0,(S245/C245))</f>
        <v>0</v>
      </c>
      <c r="U245" s="545"/>
      <c r="V245" s="618">
        <f t="shared" si="113"/>
        <v>0</v>
      </c>
      <c r="W245" s="546">
        <f t="shared" si="114"/>
        <v>0</v>
      </c>
      <c r="X245" s="546">
        <f t="shared" si="115"/>
        <v>0</v>
      </c>
      <c r="Y245" s="546">
        <f t="shared" si="116"/>
        <v>0</v>
      </c>
      <c r="Z245" s="619">
        <f t="shared" si="117"/>
        <v>0</v>
      </c>
      <c r="AA245" s="547">
        <f t="shared" si="118"/>
        <v>0</v>
      </c>
      <c r="AB245" s="547">
        <f t="shared" si="119"/>
        <v>0</v>
      </c>
      <c r="AC245" s="547">
        <f t="shared" si="120"/>
        <v>0</v>
      </c>
      <c r="AD245" s="620">
        <f t="shared" si="121"/>
        <v>0</v>
      </c>
      <c r="AE245" s="548">
        <f t="shared" si="122"/>
        <v>0</v>
      </c>
      <c r="AF245" s="548">
        <f t="shared" si="123"/>
        <v>0</v>
      </c>
      <c r="AG245" s="548">
        <f t="shared" si="124"/>
        <v>0</v>
      </c>
      <c r="AH245" s="549">
        <f t="shared" si="125"/>
        <v>0</v>
      </c>
      <c r="AI245" s="549">
        <f t="shared" si="126"/>
        <v>0</v>
      </c>
      <c r="AJ245" s="549">
        <f t="shared" si="127"/>
        <v>0</v>
      </c>
      <c r="AK245" s="483">
        <f t="shared" si="128"/>
        <v>0</v>
      </c>
      <c r="AL245" s="483">
        <f t="shared" si="129"/>
        <v>0</v>
      </c>
      <c r="AM245" s="483">
        <f t="shared" si="130"/>
        <v>0</v>
      </c>
      <c r="AN245" s="1021">
        <f t="shared" si="131"/>
        <v>0</v>
      </c>
      <c r="AO245" s="1019">
        <f t="shared" si="132"/>
        <v>0</v>
      </c>
      <c r="AP245" s="1020">
        <f t="shared" si="133"/>
        <v>0</v>
      </c>
      <c r="AQ245" s="1108">
        <f t="shared" si="136"/>
        <v>0</v>
      </c>
      <c r="AR245" s="1109">
        <f t="shared" si="137"/>
        <v>0</v>
      </c>
      <c r="AS245" s="1110">
        <f t="shared" si="138"/>
        <v>0</v>
      </c>
    </row>
    <row r="246" spans="1:46" ht="13.5" thickBot="1" x14ac:dyDescent="0.25">
      <c r="A246" s="493" t="s">
        <v>408</v>
      </c>
      <c r="B246" s="494"/>
      <c r="C246" s="485">
        <f>SUM(C231:C245)</f>
        <v>0</v>
      </c>
      <c r="D246" s="486"/>
      <c r="E246" s="486"/>
      <c r="F246" s="486"/>
      <c r="G246" s="569">
        <f t="shared" ref="G246:Q246" si="139">IFERROR(SUM(G231:G245)/$C$246,0)</f>
        <v>0</v>
      </c>
      <c r="H246" s="558">
        <f t="shared" si="139"/>
        <v>0</v>
      </c>
      <c r="I246" s="558">
        <f t="shared" si="139"/>
        <v>0</v>
      </c>
      <c r="J246" s="558">
        <f t="shared" si="139"/>
        <v>0</v>
      </c>
      <c r="K246" s="558">
        <f t="shared" si="139"/>
        <v>0</v>
      </c>
      <c r="L246" s="558">
        <f t="shared" si="139"/>
        <v>0</v>
      </c>
      <c r="M246" s="558">
        <f t="shared" si="139"/>
        <v>0</v>
      </c>
      <c r="N246" s="558">
        <f t="shared" si="139"/>
        <v>0</v>
      </c>
      <c r="O246" s="558">
        <f t="shared" si="139"/>
        <v>0</v>
      </c>
      <c r="P246" s="558">
        <f t="shared" si="139"/>
        <v>0</v>
      </c>
      <c r="Q246" s="558">
        <f t="shared" si="139"/>
        <v>0</v>
      </c>
      <c r="R246" s="558">
        <f>IFERROR(SUM(R231:R245)/$C$246,0)</f>
        <v>0</v>
      </c>
      <c r="S246" s="560">
        <f>SUM(S231:S245)</f>
        <v>0</v>
      </c>
      <c r="T246" s="487">
        <f>IFERROR(SUM(S246/C246),0)</f>
        <v>0</v>
      </c>
      <c r="U246" s="488"/>
      <c r="V246" s="488"/>
      <c r="W246" s="488"/>
      <c r="X246" s="488"/>
      <c r="Y246" s="488"/>
      <c r="Z246" s="488"/>
      <c r="AA246" s="488"/>
      <c r="AB246" s="488"/>
      <c r="AC246" s="488"/>
      <c r="AD246" s="488"/>
      <c r="AE246" s="488"/>
      <c r="AF246" s="488"/>
      <c r="AG246" s="488"/>
      <c r="AH246" s="488"/>
      <c r="AI246" s="488"/>
      <c r="AJ246" s="488"/>
      <c r="AK246" s="488"/>
      <c r="AL246" s="488"/>
      <c r="AM246" s="488"/>
      <c r="AN246" s="488"/>
      <c r="AO246" s="488"/>
      <c r="AP246" s="488"/>
    </row>
    <row r="247" spans="1:46" ht="14.45" customHeight="1" thickBot="1" x14ac:dyDescent="0.25">
      <c r="A247" s="495"/>
      <c r="B247" s="496"/>
      <c r="G247" s="570"/>
      <c r="H247" s="570"/>
      <c r="O247" s="1310" t="s">
        <v>726</v>
      </c>
      <c r="P247" s="1311"/>
      <c r="Q247" s="1311"/>
      <c r="R247" s="1311"/>
      <c r="S247" s="1312"/>
      <c r="T247" s="595">
        <f>T246*(100+$S$8)%*(100+$S$9)%</f>
        <v>0</v>
      </c>
      <c r="U247" s="581"/>
      <c r="V247" s="582"/>
      <c r="W247" s="582"/>
      <c r="X247" s="582"/>
      <c r="Y247" s="582"/>
      <c r="Z247" s="582"/>
      <c r="AA247" s="582"/>
      <c r="AB247" s="582"/>
      <c r="AC247" s="582"/>
      <c r="AD247" s="582"/>
      <c r="AE247" s="582"/>
      <c r="AF247" s="582"/>
      <c r="AG247" s="582"/>
      <c r="AH247" s="582"/>
      <c r="AI247" s="582"/>
      <c r="AJ247" s="582"/>
      <c r="AK247" s="582"/>
      <c r="AL247" s="582"/>
      <c r="AM247" s="582"/>
      <c r="AN247" s="582"/>
      <c r="AO247" s="582"/>
      <c r="AP247" s="582"/>
    </row>
    <row r="248" spans="1:46" ht="18" customHeight="1" x14ac:dyDescent="0.2">
      <c r="A248" s="489" t="s">
        <v>689</v>
      </c>
      <c r="C248" s="1105" t="str">
        <f>IFERROR(J353/AW35,"")</f>
        <v/>
      </c>
      <c r="D248" s="240" t="s">
        <v>690</v>
      </c>
      <c r="E248" s="1104"/>
      <c r="F248" s="570"/>
      <c r="G248" s="1112"/>
      <c r="H248" s="570"/>
      <c r="T248" s="513"/>
      <c r="U248" s="530"/>
    </row>
    <row r="249" spans="1:46" x14ac:dyDescent="0.2">
      <c r="AT249" s="598"/>
    </row>
    <row r="250" spans="1:46" x14ac:dyDescent="0.2">
      <c r="A250" s="489" t="s">
        <v>409</v>
      </c>
      <c r="B250" s="240"/>
      <c r="G250" s="570"/>
      <c r="H250" s="570"/>
      <c r="J250" s="1291"/>
      <c r="K250" s="1291"/>
      <c r="L250" s="1291"/>
      <c r="M250" s="1291"/>
      <c r="N250" s="1291"/>
      <c r="O250" s="1291"/>
      <c r="P250" s="1291"/>
      <c r="Q250" s="1291"/>
      <c r="R250" s="1291"/>
      <c r="S250" s="1291"/>
      <c r="T250" s="1292"/>
      <c r="U250" s="580"/>
      <c r="V250" s="501"/>
      <c r="W250" s="501"/>
      <c r="X250" s="501"/>
      <c r="Y250" s="501"/>
      <c r="Z250" s="501"/>
      <c r="AA250" s="501"/>
      <c r="AB250" s="501"/>
      <c r="AC250" s="501"/>
      <c r="AD250" s="501"/>
      <c r="AE250" s="501"/>
      <c r="AF250" s="501"/>
      <c r="AG250" s="501"/>
      <c r="AH250" s="501"/>
      <c r="AI250" s="501"/>
      <c r="AJ250" s="501"/>
      <c r="AK250" s="501"/>
      <c r="AL250" s="501"/>
      <c r="AM250" s="501"/>
      <c r="AN250" s="501"/>
      <c r="AO250" s="501"/>
      <c r="AP250" s="501"/>
    </row>
    <row r="251" spans="1:46" x14ac:dyDescent="0.2">
      <c r="A251" s="550"/>
      <c r="B251" s="551"/>
      <c r="C251" s="565"/>
      <c r="D251" s="553"/>
      <c r="E251" s="553"/>
      <c r="F251" s="554"/>
      <c r="G251" s="540">
        <f t="shared" ref="G251:G275" si="140">IFERROR(F251*C251,"")</f>
        <v>0</v>
      </c>
      <c r="H251" s="541"/>
      <c r="I251" s="541"/>
      <c r="J251" s="541"/>
      <c r="K251" s="541"/>
      <c r="L251" s="541"/>
      <c r="M251" s="541"/>
      <c r="N251" s="541"/>
      <c r="O251" s="541"/>
      <c r="P251" s="541"/>
      <c r="Q251" s="541"/>
      <c r="R251" s="541"/>
      <c r="S251" s="543">
        <f>IFERROR(IF(A251&lt;&gt;"GfB",(SUM(G251:J251,L251,P251)*12+(N251+O251))*(100+$J$12+$J$13)%+((K251+M251+Q251+R251)*12),(SUM(G251:J251,L251,P251)*12+(N251+O251))*(100+$J$15+$J$13)%+((K251+M251+Q251+R251)*12)),0)</f>
        <v>0</v>
      </c>
      <c r="T251" s="567">
        <f>IF(ISERROR(S251/C251),0,(S251/C251))</f>
        <v>0</v>
      </c>
      <c r="U251" s="545"/>
      <c r="V251" s="618">
        <f t="shared" ref="V251:V275" si="141">(IF(AND($B251="PFK/BFK",$C251&gt;0,$F251&gt;0),($G251+$H251),0))</f>
        <v>0</v>
      </c>
      <c r="W251" s="546">
        <f t="shared" ref="W251:W275" si="142">(IF(AND($B251="PFK/BFK",$C251&gt;0,$F251&gt;0),$I251,0))</f>
        <v>0</v>
      </c>
      <c r="X251" s="546">
        <f t="shared" ref="X251:X275" si="143">(IF(AND($B251="PFK/BFK",$C251&gt;0,$F251&gt;0),($J251+$K251),0))</f>
        <v>0</v>
      </c>
      <c r="Y251" s="546">
        <f t="shared" ref="Y251:Y275" si="144">(IF(AND($B251="PFK/BFK",$C251&gt;0,$F251&gt;0),(($N251+$O251)/12),0))</f>
        <v>0</v>
      </c>
      <c r="Z251" s="619">
        <f t="shared" ref="Z251:Z275" si="145">(IF(AND($B251="PK/BK",$C251&gt;0,$F251&gt;0),($G251+$H251),0))</f>
        <v>0</v>
      </c>
      <c r="AA251" s="547">
        <f t="shared" ref="AA251:AA275" si="146">(IF(AND($B251="PK/BK",$C251&gt;0,$F251&gt;0),$I251,0))</f>
        <v>0</v>
      </c>
      <c r="AB251" s="547">
        <f t="shared" ref="AB251:AB275" si="147">(IF(AND($B251="PK/BK",$C251&gt;0,$F251&gt;0),($J251+$K251),0))</f>
        <v>0</v>
      </c>
      <c r="AC251" s="547">
        <f t="shared" ref="AC251:AC275" si="148">(IF(AND($B251="PK/BK",$C251&gt;0,$F251&gt;0),(($N251+$O251)/12),0))</f>
        <v>0</v>
      </c>
      <c r="AD251" s="620">
        <f t="shared" ref="AD251:AD275" si="149">(IF(AND($B251="PK/BK o.",$C251&gt;0,$F251&gt;0),($G251+$H251),0))</f>
        <v>0</v>
      </c>
      <c r="AE251" s="548">
        <f t="shared" ref="AE251:AE275" si="150">(IF(AND($B251="PK/BK o.",$C251&gt;0,$F251&gt;0),$I251,0))</f>
        <v>0</v>
      </c>
      <c r="AF251" s="548">
        <f t="shared" ref="AF251:AF275" si="151">(IF(AND($B251="PK/BK o.",$C251&gt;0,$F251&gt;0),($J251+$K251),0))</f>
        <v>0</v>
      </c>
      <c r="AG251" s="548">
        <f t="shared" ref="AG251:AG275" si="152">(IF(AND($B251="PK/BK o.",$C251&gt;0,$F251&gt;0),(($N251+$O251)/12),0))</f>
        <v>0</v>
      </c>
      <c r="AH251" s="549">
        <f t="shared" ref="AH251:AH275" si="153">IF(AND($B251="PFK/BFK",$C251&gt;0,$F251&gt;0),$C251,0)</f>
        <v>0</v>
      </c>
      <c r="AI251" s="549">
        <f t="shared" ref="AI251:AI275" si="154">IF(AND($B251="PK/BK",$C251&gt;0,$F251&gt;0),$C251,0)</f>
        <v>0</v>
      </c>
      <c r="AJ251" s="549">
        <f t="shared" ref="AJ251:AJ275" si="155">IF(AND($B251="PK/BK o.",$C251&gt;0,$F251&gt;0),$C251,0)</f>
        <v>0</v>
      </c>
      <c r="AK251" s="483">
        <f t="shared" ref="AK251:AK275" si="156">IF(AND($B251="PFK/BFK",$C251&gt;0,$F251&gt;0),$S251,0)</f>
        <v>0</v>
      </c>
      <c r="AL251" s="483">
        <f t="shared" ref="AL251:AL275" si="157">IF(AND($B251="PK/BK",$C251&gt;0,$F251&gt;0),$S251,0)</f>
        <v>0</v>
      </c>
      <c r="AM251" s="483">
        <f t="shared" ref="AM251:AM275" si="158">IF(AND($B251="PK/BK o.",$C251&gt;0,$F251&gt;0),$S251,0)</f>
        <v>0</v>
      </c>
      <c r="AN251" s="1021">
        <f t="shared" ref="AN251:AN275" si="159">IF(AND($B251="PFK/BFK",$C251&gt;0,$F251&gt;0),$R251,0)</f>
        <v>0</v>
      </c>
      <c r="AO251" s="1019">
        <f t="shared" ref="AO251:AO275" si="160">IF(AND($B251="PK/BK",$C251&gt;0,$F251&gt;0),$R251,0)</f>
        <v>0</v>
      </c>
      <c r="AP251" s="1020">
        <f t="shared" ref="AP251:AP275" si="161">IF(AND($B251="PK/BK o.",$C251&gt;0,$F251&gt;0),$R251,0)</f>
        <v>0</v>
      </c>
    </row>
    <row r="252" spans="1:46" x14ac:dyDescent="0.2">
      <c r="A252" s="550"/>
      <c r="B252" s="551"/>
      <c r="C252" s="565"/>
      <c r="D252" s="553"/>
      <c r="E252" s="553"/>
      <c r="F252" s="554"/>
      <c r="G252" s="540">
        <f t="shared" si="140"/>
        <v>0</v>
      </c>
      <c r="H252" s="541"/>
      <c r="I252" s="541"/>
      <c r="J252" s="541"/>
      <c r="K252" s="541"/>
      <c r="L252" s="541"/>
      <c r="M252" s="541"/>
      <c r="N252" s="541"/>
      <c r="O252" s="541"/>
      <c r="P252" s="541"/>
      <c r="Q252" s="541"/>
      <c r="R252" s="541"/>
      <c r="S252" s="543">
        <f t="shared" ref="S252:S275" si="162">IFERROR(IF(A252&lt;&gt;"GfB",(SUM(G252:J252,L252,P252)*12+(N252+O252))*(100+$J$12+$J$13)%+((K252+M252+Q252+R252)*12),(SUM(G252:J252,L252,P252)*12+(N252+O252))*(100+$J$15+$J$13)%+((K252+M252+Q252+R252)*12)),0)</f>
        <v>0</v>
      </c>
      <c r="T252" s="567">
        <f t="shared" ref="T252:T270" si="163">IF(ISERROR(S252/C252),0,(S252/C252))</f>
        <v>0</v>
      </c>
      <c r="U252" s="545"/>
      <c r="V252" s="618">
        <f t="shared" si="141"/>
        <v>0</v>
      </c>
      <c r="W252" s="546">
        <f t="shared" si="142"/>
        <v>0</v>
      </c>
      <c r="X252" s="546">
        <f t="shared" si="143"/>
        <v>0</v>
      </c>
      <c r="Y252" s="546">
        <f t="shared" si="144"/>
        <v>0</v>
      </c>
      <c r="Z252" s="619">
        <f t="shared" si="145"/>
        <v>0</v>
      </c>
      <c r="AA252" s="547">
        <f t="shared" si="146"/>
        <v>0</v>
      </c>
      <c r="AB252" s="547">
        <f t="shared" si="147"/>
        <v>0</v>
      </c>
      <c r="AC252" s="547">
        <f t="shared" si="148"/>
        <v>0</v>
      </c>
      <c r="AD252" s="620">
        <f t="shared" si="149"/>
        <v>0</v>
      </c>
      <c r="AE252" s="548">
        <f t="shared" si="150"/>
        <v>0</v>
      </c>
      <c r="AF252" s="548">
        <f t="shared" si="151"/>
        <v>0</v>
      </c>
      <c r="AG252" s="548">
        <f t="shared" si="152"/>
        <v>0</v>
      </c>
      <c r="AH252" s="549">
        <f t="shared" si="153"/>
        <v>0</v>
      </c>
      <c r="AI252" s="549">
        <f t="shared" si="154"/>
        <v>0</v>
      </c>
      <c r="AJ252" s="549">
        <f t="shared" si="155"/>
        <v>0</v>
      </c>
      <c r="AK252" s="483">
        <f t="shared" si="156"/>
        <v>0</v>
      </c>
      <c r="AL252" s="483">
        <f t="shared" si="157"/>
        <v>0</v>
      </c>
      <c r="AM252" s="483">
        <f t="shared" si="158"/>
        <v>0</v>
      </c>
      <c r="AN252" s="1021">
        <f t="shared" si="159"/>
        <v>0</v>
      </c>
      <c r="AO252" s="1019">
        <f t="shared" si="160"/>
        <v>0</v>
      </c>
      <c r="AP252" s="1020">
        <f t="shared" si="161"/>
        <v>0</v>
      </c>
    </row>
    <row r="253" spans="1:46" x14ac:dyDescent="0.2">
      <c r="A253" s="550"/>
      <c r="B253" s="551"/>
      <c r="C253" s="565"/>
      <c r="D253" s="553"/>
      <c r="E253" s="553"/>
      <c r="F253" s="554"/>
      <c r="G253" s="540">
        <f t="shared" si="140"/>
        <v>0</v>
      </c>
      <c r="H253" s="541"/>
      <c r="I253" s="541"/>
      <c r="J253" s="541"/>
      <c r="K253" s="541"/>
      <c r="L253" s="541"/>
      <c r="M253" s="541"/>
      <c r="N253" s="541"/>
      <c r="O253" s="541"/>
      <c r="P253" s="541"/>
      <c r="Q253" s="541"/>
      <c r="R253" s="541"/>
      <c r="S253" s="543">
        <f t="shared" si="162"/>
        <v>0</v>
      </c>
      <c r="T253" s="567">
        <f t="shared" si="163"/>
        <v>0</v>
      </c>
      <c r="U253" s="545"/>
      <c r="V253" s="618">
        <f t="shared" si="141"/>
        <v>0</v>
      </c>
      <c r="W253" s="546">
        <f t="shared" si="142"/>
        <v>0</v>
      </c>
      <c r="X253" s="546">
        <f t="shared" si="143"/>
        <v>0</v>
      </c>
      <c r="Y253" s="546">
        <f t="shared" si="144"/>
        <v>0</v>
      </c>
      <c r="Z253" s="619">
        <f t="shared" si="145"/>
        <v>0</v>
      </c>
      <c r="AA253" s="547">
        <f t="shared" si="146"/>
        <v>0</v>
      </c>
      <c r="AB253" s="547">
        <f t="shared" si="147"/>
        <v>0</v>
      </c>
      <c r="AC253" s="547">
        <f t="shared" si="148"/>
        <v>0</v>
      </c>
      <c r="AD253" s="620">
        <f t="shared" si="149"/>
        <v>0</v>
      </c>
      <c r="AE253" s="548">
        <f t="shared" si="150"/>
        <v>0</v>
      </c>
      <c r="AF253" s="548">
        <f t="shared" si="151"/>
        <v>0</v>
      </c>
      <c r="AG253" s="548">
        <f t="shared" si="152"/>
        <v>0</v>
      </c>
      <c r="AH253" s="549">
        <f t="shared" si="153"/>
        <v>0</v>
      </c>
      <c r="AI253" s="549">
        <f t="shared" si="154"/>
        <v>0</v>
      </c>
      <c r="AJ253" s="549">
        <f t="shared" si="155"/>
        <v>0</v>
      </c>
      <c r="AK253" s="483">
        <f t="shared" si="156"/>
        <v>0</v>
      </c>
      <c r="AL253" s="483">
        <f t="shared" si="157"/>
        <v>0</v>
      </c>
      <c r="AM253" s="483">
        <f t="shared" si="158"/>
        <v>0</v>
      </c>
      <c r="AN253" s="1021">
        <f t="shared" si="159"/>
        <v>0</v>
      </c>
      <c r="AO253" s="1019">
        <f t="shared" si="160"/>
        <v>0</v>
      </c>
      <c r="AP253" s="1020">
        <f t="shared" si="161"/>
        <v>0</v>
      </c>
    </row>
    <row r="254" spans="1:46" x14ac:dyDescent="0.2">
      <c r="A254" s="550"/>
      <c r="B254" s="551"/>
      <c r="C254" s="565"/>
      <c r="D254" s="553"/>
      <c r="E254" s="553"/>
      <c r="F254" s="554"/>
      <c r="G254" s="540">
        <f t="shared" si="140"/>
        <v>0</v>
      </c>
      <c r="H254" s="541"/>
      <c r="I254" s="541"/>
      <c r="J254" s="541"/>
      <c r="K254" s="541"/>
      <c r="L254" s="541"/>
      <c r="M254" s="541"/>
      <c r="N254" s="541"/>
      <c r="O254" s="541"/>
      <c r="P254" s="541"/>
      <c r="Q254" s="541"/>
      <c r="R254" s="541"/>
      <c r="S254" s="543">
        <f t="shared" si="162"/>
        <v>0</v>
      </c>
      <c r="T254" s="567">
        <f t="shared" si="163"/>
        <v>0</v>
      </c>
      <c r="U254" s="545"/>
      <c r="V254" s="618">
        <f t="shared" si="141"/>
        <v>0</v>
      </c>
      <c r="W254" s="546">
        <f t="shared" si="142"/>
        <v>0</v>
      </c>
      <c r="X254" s="546">
        <f t="shared" si="143"/>
        <v>0</v>
      </c>
      <c r="Y254" s="546">
        <f t="shared" si="144"/>
        <v>0</v>
      </c>
      <c r="Z254" s="619">
        <f t="shared" si="145"/>
        <v>0</v>
      </c>
      <c r="AA254" s="547">
        <f t="shared" si="146"/>
        <v>0</v>
      </c>
      <c r="AB254" s="547">
        <f t="shared" si="147"/>
        <v>0</v>
      </c>
      <c r="AC254" s="547">
        <f t="shared" si="148"/>
        <v>0</v>
      </c>
      <c r="AD254" s="620">
        <f t="shared" si="149"/>
        <v>0</v>
      </c>
      <c r="AE254" s="548">
        <f t="shared" si="150"/>
        <v>0</v>
      </c>
      <c r="AF254" s="548">
        <f t="shared" si="151"/>
        <v>0</v>
      </c>
      <c r="AG254" s="548">
        <f t="shared" si="152"/>
        <v>0</v>
      </c>
      <c r="AH254" s="549">
        <f t="shared" si="153"/>
        <v>0</v>
      </c>
      <c r="AI254" s="549">
        <f t="shared" si="154"/>
        <v>0</v>
      </c>
      <c r="AJ254" s="549">
        <f t="shared" si="155"/>
        <v>0</v>
      </c>
      <c r="AK254" s="483">
        <f t="shared" si="156"/>
        <v>0</v>
      </c>
      <c r="AL254" s="483">
        <f t="shared" si="157"/>
        <v>0</v>
      </c>
      <c r="AM254" s="483">
        <f t="shared" si="158"/>
        <v>0</v>
      </c>
      <c r="AN254" s="1021">
        <f t="shared" si="159"/>
        <v>0</v>
      </c>
      <c r="AO254" s="1019">
        <f t="shared" si="160"/>
        <v>0</v>
      </c>
      <c r="AP254" s="1020">
        <f t="shared" si="161"/>
        <v>0</v>
      </c>
    </row>
    <row r="255" spans="1:46" x14ac:dyDescent="0.2">
      <c r="A255" s="550"/>
      <c r="B255" s="551"/>
      <c r="C255" s="565"/>
      <c r="D255" s="553"/>
      <c r="E255" s="553"/>
      <c r="F255" s="554"/>
      <c r="G255" s="540">
        <f t="shared" si="140"/>
        <v>0</v>
      </c>
      <c r="H255" s="541"/>
      <c r="I255" s="541"/>
      <c r="J255" s="541"/>
      <c r="K255" s="541"/>
      <c r="L255" s="541"/>
      <c r="M255" s="541"/>
      <c r="N255" s="541"/>
      <c r="O255" s="541"/>
      <c r="P255" s="541"/>
      <c r="Q255" s="541"/>
      <c r="R255" s="541"/>
      <c r="S255" s="543">
        <f t="shared" si="162"/>
        <v>0</v>
      </c>
      <c r="T255" s="567">
        <f t="shared" si="163"/>
        <v>0</v>
      </c>
      <c r="U255" s="545"/>
      <c r="V255" s="618">
        <f t="shared" si="141"/>
        <v>0</v>
      </c>
      <c r="W255" s="546">
        <f t="shared" si="142"/>
        <v>0</v>
      </c>
      <c r="X255" s="546">
        <f t="shared" si="143"/>
        <v>0</v>
      </c>
      <c r="Y255" s="546">
        <f t="shared" si="144"/>
        <v>0</v>
      </c>
      <c r="Z255" s="619">
        <f t="shared" si="145"/>
        <v>0</v>
      </c>
      <c r="AA255" s="547">
        <f t="shared" si="146"/>
        <v>0</v>
      </c>
      <c r="AB255" s="547">
        <f t="shared" si="147"/>
        <v>0</v>
      </c>
      <c r="AC255" s="547">
        <f t="shared" si="148"/>
        <v>0</v>
      </c>
      <c r="AD255" s="620">
        <f t="shared" si="149"/>
        <v>0</v>
      </c>
      <c r="AE255" s="548">
        <f t="shared" si="150"/>
        <v>0</v>
      </c>
      <c r="AF255" s="548">
        <f t="shared" si="151"/>
        <v>0</v>
      </c>
      <c r="AG255" s="548">
        <f t="shared" si="152"/>
        <v>0</v>
      </c>
      <c r="AH255" s="549">
        <f t="shared" si="153"/>
        <v>0</v>
      </c>
      <c r="AI255" s="549">
        <f t="shared" si="154"/>
        <v>0</v>
      </c>
      <c r="AJ255" s="549">
        <f t="shared" si="155"/>
        <v>0</v>
      </c>
      <c r="AK255" s="483">
        <f t="shared" si="156"/>
        <v>0</v>
      </c>
      <c r="AL255" s="483">
        <f t="shared" si="157"/>
        <v>0</v>
      </c>
      <c r="AM255" s="483">
        <f t="shared" si="158"/>
        <v>0</v>
      </c>
      <c r="AN255" s="1021">
        <f t="shared" si="159"/>
        <v>0</v>
      </c>
      <c r="AO255" s="1019">
        <f t="shared" si="160"/>
        <v>0</v>
      </c>
      <c r="AP255" s="1020">
        <f t="shared" si="161"/>
        <v>0</v>
      </c>
    </row>
    <row r="256" spans="1:46" x14ac:dyDescent="0.2">
      <c r="A256" s="550"/>
      <c r="B256" s="551"/>
      <c r="C256" s="565"/>
      <c r="D256" s="553"/>
      <c r="E256" s="553"/>
      <c r="F256" s="554"/>
      <c r="G256" s="540">
        <f t="shared" si="140"/>
        <v>0</v>
      </c>
      <c r="H256" s="541"/>
      <c r="I256" s="541"/>
      <c r="J256" s="541"/>
      <c r="K256" s="541"/>
      <c r="L256" s="541"/>
      <c r="M256" s="541"/>
      <c r="N256" s="541"/>
      <c r="O256" s="541"/>
      <c r="P256" s="541"/>
      <c r="Q256" s="541"/>
      <c r="R256" s="541"/>
      <c r="S256" s="543">
        <f t="shared" si="162"/>
        <v>0</v>
      </c>
      <c r="T256" s="567">
        <f t="shared" si="163"/>
        <v>0</v>
      </c>
      <c r="U256" s="545"/>
      <c r="V256" s="618">
        <f t="shared" si="141"/>
        <v>0</v>
      </c>
      <c r="W256" s="546">
        <f t="shared" si="142"/>
        <v>0</v>
      </c>
      <c r="X256" s="546">
        <f t="shared" si="143"/>
        <v>0</v>
      </c>
      <c r="Y256" s="546">
        <f t="shared" si="144"/>
        <v>0</v>
      </c>
      <c r="Z256" s="619">
        <f t="shared" si="145"/>
        <v>0</v>
      </c>
      <c r="AA256" s="547">
        <f t="shared" si="146"/>
        <v>0</v>
      </c>
      <c r="AB256" s="547">
        <f t="shared" si="147"/>
        <v>0</v>
      </c>
      <c r="AC256" s="547">
        <f t="shared" si="148"/>
        <v>0</v>
      </c>
      <c r="AD256" s="620">
        <f t="shared" si="149"/>
        <v>0</v>
      </c>
      <c r="AE256" s="548">
        <f t="shared" si="150"/>
        <v>0</v>
      </c>
      <c r="AF256" s="548">
        <f t="shared" si="151"/>
        <v>0</v>
      </c>
      <c r="AG256" s="548">
        <f t="shared" si="152"/>
        <v>0</v>
      </c>
      <c r="AH256" s="549">
        <f t="shared" si="153"/>
        <v>0</v>
      </c>
      <c r="AI256" s="549">
        <f t="shared" si="154"/>
        <v>0</v>
      </c>
      <c r="AJ256" s="549">
        <f t="shared" si="155"/>
        <v>0</v>
      </c>
      <c r="AK256" s="483">
        <f t="shared" si="156"/>
        <v>0</v>
      </c>
      <c r="AL256" s="483">
        <f t="shared" si="157"/>
        <v>0</v>
      </c>
      <c r="AM256" s="483">
        <f t="shared" si="158"/>
        <v>0</v>
      </c>
      <c r="AN256" s="1021">
        <f t="shared" si="159"/>
        <v>0</v>
      </c>
      <c r="AO256" s="1019">
        <f t="shared" si="160"/>
        <v>0</v>
      </c>
      <c r="AP256" s="1020">
        <f t="shared" si="161"/>
        <v>0</v>
      </c>
    </row>
    <row r="257" spans="1:42" x14ac:dyDescent="0.2">
      <c r="A257" s="550"/>
      <c r="B257" s="551"/>
      <c r="C257" s="565"/>
      <c r="D257" s="553"/>
      <c r="E257" s="553"/>
      <c r="F257" s="554"/>
      <c r="G257" s="540">
        <f t="shared" si="140"/>
        <v>0</v>
      </c>
      <c r="H257" s="541"/>
      <c r="I257" s="541"/>
      <c r="J257" s="541"/>
      <c r="K257" s="541"/>
      <c r="L257" s="541"/>
      <c r="M257" s="541"/>
      <c r="N257" s="541"/>
      <c r="O257" s="541"/>
      <c r="P257" s="541"/>
      <c r="Q257" s="541"/>
      <c r="R257" s="541"/>
      <c r="S257" s="543">
        <f t="shared" si="162"/>
        <v>0</v>
      </c>
      <c r="T257" s="567">
        <f t="shared" si="163"/>
        <v>0</v>
      </c>
      <c r="U257" s="545"/>
      <c r="V257" s="618">
        <f t="shared" si="141"/>
        <v>0</v>
      </c>
      <c r="W257" s="546">
        <f t="shared" si="142"/>
        <v>0</v>
      </c>
      <c r="X257" s="546">
        <f t="shared" si="143"/>
        <v>0</v>
      </c>
      <c r="Y257" s="546">
        <f t="shared" si="144"/>
        <v>0</v>
      </c>
      <c r="Z257" s="619">
        <f t="shared" si="145"/>
        <v>0</v>
      </c>
      <c r="AA257" s="547">
        <f t="shared" si="146"/>
        <v>0</v>
      </c>
      <c r="AB257" s="547">
        <f t="shared" si="147"/>
        <v>0</v>
      </c>
      <c r="AC257" s="547">
        <f t="shared" si="148"/>
        <v>0</v>
      </c>
      <c r="AD257" s="620">
        <f t="shared" si="149"/>
        <v>0</v>
      </c>
      <c r="AE257" s="548">
        <f t="shared" si="150"/>
        <v>0</v>
      </c>
      <c r="AF257" s="548">
        <f t="shared" si="151"/>
        <v>0</v>
      </c>
      <c r="AG257" s="548">
        <f t="shared" si="152"/>
        <v>0</v>
      </c>
      <c r="AH257" s="549">
        <f t="shared" si="153"/>
        <v>0</v>
      </c>
      <c r="AI257" s="549">
        <f t="shared" si="154"/>
        <v>0</v>
      </c>
      <c r="AJ257" s="549">
        <f t="shared" si="155"/>
        <v>0</v>
      </c>
      <c r="AK257" s="483">
        <f t="shared" si="156"/>
        <v>0</v>
      </c>
      <c r="AL257" s="483">
        <f t="shared" si="157"/>
        <v>0</v>
      </c>
      <c r="AM257" s="483">
        <f t="shared" si="158"/>
        <v>0</v>
      </c>
      <c r="AN257" s="1021">
        <f t="shared" si="159"/>
        <v>0</v>
      </c>
      <c r="AO257" s="1019">
        <f t="shared" si="160"/>
        <v>0</v>
      </c>
      <c r="AP257" s="1020">
        <f t="shared" si="161"/>
        <v>0</v>
      </c>
    </row>
    <row r="258" spans="1:42" x14ac:dyDescent="0.2">
      <c r="A258" s="550"/>
      <c r="B258" s="551"/>
      <c r="C258" s="565"/>
      <c r="D258" s="553"/>
      <c r="E258" s="553"/>
      <c r="F258" s="554"/>
      <c r="G258" s="540">
        <f t="shared" si="140"/>
        <v>0</v>
      </c>
      <c r="H258" s="541"/>
      <c r="I258" s="541"/>
      <c r="J258" s="541"/>
      <c r="K258" s="541"/>
      <c r="L258" s="541"/>
      <c r="M258" s="541"/>
      <c r="N258" s="541"/>
      <c r="O258" s="541"/>
      <c r="P258" s="541"/>
      <c r="Q258" s="541"/>
      <c r="R258" s="541"/>
      <c r="S258" s="543">
        <f t="shared" si="162"/>
        <v>0</v>
      </c>
      <c r="T258" s="567">
        <f t="shared" si="163"/>
        <v>0</v>
      </c>
      <c r="U258" s="545"/>
      <c r="V258" s="618">
        <f t="shared" si="141"/>
        <v>0</v>
      </c>
      <c r="W258" s="546">
        <f t="shared" si="142"/>
        <v>0</v>
      </c>
      <c r="X258" s="546">
        <f t="shared" si="143"/>
        <v>0</v>
      </c>
      <c r="Y258" s="546">
        <f t="shared" si="144"/>
        <v>0</v>
      </c>
      <c r="Z258" s="619">
        <f t="shared" si="145"/>
        <v>0</v>
      </c>
      <c r="AA258" s="547">
        <f t="shared" si="146"/>
        <v>0</v>
      </c>
      <c r="AB258" s="547">
        <f t="shared" si="147"/>
        <v>0</v>
      </c>
      <c r="AC258" s="547">
        <f t="shared" si="148"/>
        <v>0</v>
      </c>
      <c r="AD258" s="620">
        <f t="shared" si="149"/>
        <v>0</v>
      </c>
      <c r="AE258" s="548">
        <f t="shared" si="150"/>
        <v>0</v>
      </c>
      <c r="AF258" s="548">
        <f t="shared" si="151"/>
        <v>0</v>
      </c>
      <c r="AG258" s="548">
        <f t="shared" si="152"/>
        <v>0</v>
      </c>
      <c r="AH258" s="549">
        <f t="shared" si="153"/>
        <v>0</v>
      </c>
      <c r="AI258" s="549">
        <f t="shared" si="154"/>
        <v>0</v>
      </c>
      <c r="AJ258" s="549">
        <f t="shared" si="155"/>
        <v>0</v>
      </c>
      <c r="AK258" s="483">
        <f t="shared" si="156"/>
        <v>0</v>
      </c>
      <c r="AL258" s="483">
        <f t="shared" si="157"/>
        <v>0</v>
      </c>
      <c r="AM258" s="483">
        <f t="shared" si="158"/>
        <v>0</v>
      </c>
      <c r="AN258" s="1021">
        <f t="shared" si="159"/>
        <v>0</v>
      </c>
      <c r="AO258" s="1019">
        <f t="shared" si="160"/>
        <v>0</v>
      </c>
      <c r="AP258" s="1020">
        <f t="shared" si="161"/>
        <v>0</v>
      </c>
    </row>
    <row r="259" spans="1:42" x14ac:dyDescent="0.2">
      <c r="A259" s="550"/>
      <c r="B259" s="551"/>
      <c r="C259" s="565"/>
      <c r="D259" s="553"/>
      <c r="E259" s="553"/>
      <c r="F259" s="554"/>
      <c r="G259" s="540">
        <f t="shared" si="140"/>
        <v>0</v>
      </c>
      <c r="H259" s="541"/>
      <c r="I259" s="541"/>
      <c r="J259" s="541"/>
      <c r="K259" s="541"/>
      <c r="L259" s="541"/>
      <c r="M259" s="541"/>
      <c r="N259" s="541"/>
      <c r="O259" s="541"/>
      <c r="P259" s="541"/>
      <c r="Q259" s="541"/>
      <c r="R259" s="541"/>
      <c r="S259" s="543">
        <f t="shared" si="162"/>
        <v>0</v>
      </c>
      <c r="T259" s="567">
        <f t="shared" si="163"/>
        <v>0</v>
      </c>
      <c r="U259" s="545"/>
      <c r="V259" s="618">
        <f t="shared" si="141"/>
        <v>0</v>
      </c>
      <c r="W259" s="546">
        <f t="shared" si="142"/>
        <v>0</v>
      </c>
      <c r="X259" s="546">
        <f t="shared" si="143"/>
        <v>0</v>
      </c>
      <c r="Y259" s="546">
        <f t="shared" si="144"/>
        <v>0</v>
      </c>
      <c r="Z259" s="619">
        <f t="shared" si="145"/>
        <v>0</v>
      </c>
      <c r="AA259" s="547">
        <f t="shared" si="146"/>
        <v>0</v>
      </c>
      <c r="AB259" s="547">
        <f t="shared" si="147"/>
        <v>0</v>
      </c>
      <c r="AC259" s="547">
        <f t="shared" si="148"/>
        <v>0</v>
      </c>
      <c r="AD259" s="620">
        <f t="shared" si="149"/>
        <v>0</v>
      </c>
      <c r="AE259" s="548">
        <f t="shared" si="150"/>
        <v>0</v>
      </c>
      <c r="AF259" s="548">
        <f t="shared" si="151"/>
        <v>0</v>
      </c>
      <c r="AG259" s="548">
        <f t="shared" si="152"/>
        <v>0</v>
      </c>
      <c r="AH259" s="549">
        <f t="shared" si="153"/>
        <v>0</v>
      </c>
      <c r="AI259" s="549">
        <f t="shared" si="154"/>
        <v>0</v>
      </c>
      <c r="AJ259" s="549">
        <f t="shared" si="155"/>
        <v>0</v>
      </c>
      <c r="AK259" s="483">
        <f t="shared" si="156"/>
        <v>0</v>
      </c>
      <c r="AL259" s="483">
        <f t="shared" si="157"/>
        <v>0</v>
      </c>
      <c r="AM259" s="483">
        <f t="shared" si="158"/>
        <v>0</v>
      </c>
      <c r="AN259" s="1021">
        <f t="shared" si="159"/>
        <v>0</v>
      </c>
      <c r="AO259" s="1019">
        <f t="shared" si="160"/>
        <v>0</v>
      </c>
      <c r="AP259" s="1020">
        <f t="shared" si="161"/>
        <v>0</v>
      </c>
    </row>
    <row r="260" spans="1:42" x14ac:dyDescent="0.2">
      <c r="A260" s="550"/>
      <c r="B260" s="551"/>
      <c r="C260" s="565"/>
      <c r="D260" s="553"/>
      <c r="E260" s="553"/>
      <c r="F260" s="554"/>
      <c r="G260" s="540">
        <f t="shared" si="140"/>
        <v>0</v>
      </c>
      <c r="H260" s="541"/>
      <c r="I260" s="541"/>
      <c r="J260" s="541"/>
      <c r="K260" s="541"/>
      <c r="L260" s="541"/>
      <c r="M260" s="541"/>
      <c r="N260" s="541"/>
      <c r="O260" s="541"/>
      <c r="P260" s="541"/>
      <c r="Q260" s="541"/>
      <c r="R260" s="541"/>
      <c r="S260" s="543">
        <f t="shared" si="162"/>
        <v>0</v>
      </c>
      <c r="T260" s="567">
        <f t="shared" si="163"/>
        <v>0</v>
      </c>
      <c r="U260" s="545"/>
      <c r="V260" s="618">
        <f t="shared" si="141"/>
        <v>0</v>
      </c>
      <c r="W260" s="546">
        <f t="shared" si="142"/>
        <v>0</v>
      </c>
      <c r="X260" s="546">
        <f t="shared" si="143"/>
        <v>0</v>
      </c>
      <c r="Y260" s="546">
        <f t="shared" si="144"/>
        <v>0</v>
      </c>
      <c r="Z260" s="619">
        <f t="shared" si="145"/>
        <v>0</v>
      </c>
      <c r="AA260" s="547">
        <f t="shared" si="146"/>
        <v>0</v>
      </c>
      <c r="AB260" s="547">
        <f t="shared" si="147"/>
        <v>0</v>
      </c>
      <c r="AC260" s="547">
        <f t="shared" si="148"/>
        <v>0</v>
      </c>
      <c r="AD260" s="620">
        <f t="shared" si="149"/>
        <v>0</v>
      </c>
      <c r="AE260" s="548">
        <f t="shared" si="150"/>
        <v>0</v>
      </c>
      <c r="AF260" s="548">
        <f t="shared" si="151"/>
        <v>0</v>
      </c>
      <c r="AG260" s="548">
        <f t="shared" si="152"/>
        <v>0</v>
      </c>
      <c r="AH260" s="549">
        <f t="shared" si="153"/>
        <v>0</v>
      </c>
      <c r="AI260" s="549">
        <f t="shared" si="154"/>
        <v>0</v>
      </c>
      <c r="AJ260" s="549">
        <f t="shared" si="155"/>
        <v>0</v>
      </c>
      <c r="AK260" s="483">
        <f t="shared" si="156"/>
        <v>0</v>
      </c>
      <c r="AL260" s="483">
        <f t="shared" si="157"/>
        <v>0</v>
      </c>
      <c r="AM260" s="483">
        <f t="shared" si="158"/>
        <v>0</v>
      </c>
      <c r="AN260" s="1021">
        <f t="shared" si="159"/>
        <v>0</v>
      </c>
      <c r="AO260" s="1019">
        <f t="shared" si="160"/>
        <v>0</v>
      </c>
      <c r="AP260" s="1020">
        <f t="shared" si="161"/>
        <v>0</v>
      </c>
    </row>
    <row r="261" spans="1:42" x14ac:dyDescent="0.2">
      <c r="A261" s="550"/>
      <c r="B261" s="551"/>
      <c r="C261" s="565"/>
      <c r="D261" s="553"/>
      <c r="E261" s="553"/>
      <c r="F261" s="554"/>
      <c r="G261" s="540">
        <f t="shared" si="140"/>
        <v>0</v>
      </c>
      <c r="H261" s="541"/>
      <c r="I261" s="541"/>
      <c r="J261" s="541"/>
      <c r="K261" s="541"/>
      <c r="L261" s="541"/>
      <c r="M261" s="541"/>
      <c r="N261" s="541"/>
      <c r="O261" s="541"/>
      <c r="P261" s="541"/>
      <c r="Q261" s="541"/>
      <c r="R261" s="541"/>
      <c r="S261" s="543">
        <f t="shared" si="162"/>
        <v>0</v>
      </c>
      <c r="T261" s="567">
        <f t="shared" si="163"/>
        <v>0</v>
      </c>
      <c r="U261" s="545"/>
      <c r="V261" s="618">
        <f t="shared" si="141"/>
        <v>0</v>
      </c>
      <c r="W261" s="546">
        <f t="shared" si="142"/>
        <v>0</v>
      </c>
      <c r="X261" s="546">
        <f t="shared" si="143"/>
        <v>0</v>
      </c>
      <c r="Y261" s="546">
        <f t="shared" si="144"/>
        <v>0</v>
      </c>
      <c r="Z261" s="619">
        <f t="shared" si="145"/>
        <v>0</v>
      </c>
      <c r="AA261" s="547">
        <f t="shared" si="146"/>
        <v>0</v>
      </c>
      <c r="AB261" s="547">
        <f t="shared" si="147"/>
        <v>0</v>
      </c>
      <c r="AC261" s="547">
        <f t="shared" si="148"/>
        <v>0</v>
      </c>
      <c r="AD261" s="620">
        <f t="shared" si="149"/>
        <v>0</v>
      </c>
      <c r="AE261" s="548">
        <f t="shared" si="150"/>
        <v>0</v>
      </c>
      <c r="AF261" s="548">
        <f t="shared" si="151"/>
        <v>0</v>
      </c>
      <c r="AG261" s="548">
        <f t="shared" si="152"/>
        <v>0</v>
      </c>
      <c r="AH261" s="549">
        <f t="shared" si="153"/>
        <v>0</v>
      </c>
      <c r="AI261" s="549">
        <f t="shared" si="154"/>
        <v>0</v>
      </c>
      <c r="AJ261" s="549">
        <f t="shared" si="155"/>
        <v>0</v>
      </c>
      <c r="AK261" s="483">
        <f t="shared" si="156"/>
        <v>0</v>
      </c>
      <c r="AL261" s="483">
        <f t="shared" si="157"/>
        <v>0</v>
      </c>
      <c r="AM261" s="483">
        <f t="shared" si="158"/>
        <v>0</v>
      </c>
      <c r="AN261" s="1021">
        <f t="shared" si="159"/>
        <v>0</v>
      </c>
      <c r="AO261" s="1019">
        <f t="shared" si="160"/>
        <v>0</v>
      </c>
      <c r="AP261" s="1020">
        <f t="shared" si="161"/>
        <v>0</v>
      </c>
    </row>
    <row r="262" spans="1:42" x14ac:dyDescent="0.2">
      <c r="A262" s="550"/>
      <c r="B262" s="551"/>
      <c r="C262" s="565"/>
      <c r="D262" s="553"/>
      <c r="E262" s="553"/>
      <c r="F262" s="554"/>
      <c r="G262" s="540">
        <f t="shared" si="140"/>
        <v>0</v>
      </c>
      <c r="H262" s="541"/>
      <c r="I262" s="541"/>
      <c r="J262" s="541"/>
      <c r="K262" s="541"/>
      <c r="L262" s="541"/>
      <c r="M262" s="541"/>
      <c r="N262" s="541"/>
      <c r="O262" s="541"/>
      <c r="P262" s="541"/>
      <c r="Q262" s="541"/>
      <c r="R262" s="541"/>
      <c r="S262" s="543">
        <f t="shared" si="162"/>
        <v>0</v>
      </c>
      <c r="T262" s="567">
        <f t="shared" si="163"/>
        <v>0</v>
      </c>
      <c r="U262" s="545"/>
      <c r="V262" s="618">
        <f t="shared" si="141"/>
        <v>0</v>
      </c>
      <c r="W262" s="546">
        <f t="shared" si="142"/>
        <v>0</v>
      </c>
      <c r="X262" s="546">
        <f t="shared" si="143"/>
        <v>0</v>
      </c>
      <c r="Y262" s="546">
        <f t="shared" si="144"/>
        <v>0</v>
      </c>
      <c r="Z262" s="619">
        <f t="shared" si="145"/>
        <v>0</v>
      </c>
      <c r="AA262" s="547">
        <f t="shared" si="146"/>
        <v>0</v>
      </c>
      <c r="AB262" s="547">
        <f t="shared" si="147"/>
        <v>0</v>
      </c>
      <c r="AC262" s="547">
        <f t="shared" si="148"/>
        <v>0</v>
      </c>
      <c r="AD262" s="620">
        <f t="shared" si="149"/>
        <v>0</v>
      </c>
      <c r="AE262" s="548">
        <f t="shared" si="150"/>
        <v>0</v>
      </c>
      <c r="AF262" s="548">
        <f t="shared" si="151"/>
        <v>0</v>
      </c>
      <c r="AG262" s="548">
        <f t="shared" si="152"/>
        <v>0</v>
      </c>
      <c r="AH262" s="549">
        <f t="shared" si="153"/>
        <v>0</v>
      </c>
      <c r="AI262" s="549">
        <f t="shared" si="154"/>
        <v>0</v>
      </c>
      <c r="AJ262" s="549">
        <f t="shared" si="155"/>
        <v>0</v>
      </c>
      <c r="AK262" s="483">
        <f t="shared" si="156"/>
        <v>0</v>
      </c>
      <c r="AL262" s="483">
        <f t="shared" si="157"/>
        <v>0</v>
      </c>
      <c r="AM262" s="483">
        <f t="shared" si="158"/>
        <v>0</v>
      </c>
      <c r="AN262" s="1021">
        <f t="shared" si="159"/>
        <v>0</v>
      </c>
      <c r="AO262" s="1019">
        <f t="shared" si="160"/>
        <v>0</v>
      </c>
      <c r="AP262" s="1020">
        <f t="shared" si="161"/>
        <v>0</v>
      </c>
    </row>
    <row r="263" spans="1:42" x14ac:dyDescent="0.2">
      <c r="A263" s="550"/>
      <c r="B263" s="551"/>
      <c r="C263" s="565"/>
      <c r="D263" s="553"/>
      <c r="E263" s="553"/>
      <c r="F263" s="554"/>
      <c r="G263" s="540">
        <f t="shared" si="140"/>
        <v>0</v>
      </c>
      <c r="H263" s="541"/>
      <c r="I263" s="541"/>
      <c r="J263" s="541"/>
      <c r="K263" s="541"/>
      <c r="L263" s="541"/>
      <c r="M263" s="541"/>
      <c r="N263" s="541"/>
      <c r="O263" s="541"/>
      <c r="P263" s="541"/>
      <c r="Q263" s="541"/>
      <c r="R263" s="541"/>
      <c r="S263" s="543">
        <f t="shared" si="162"/>
        <v>0</v>
      </c>
      <c r="T263" s="567">
        <f t="shared" si="163"/>
        <v>0</v>
      </c>
      <c r="U263" s="545"/>
      <c r="V263" s="618">
        <f t="shared" si="141"/>
        <v>0</v>
      </c>
      <c r="W263" s="546">
        <f t="shared" si="142"/>
        <v>0</v>
      </c>
      <c r="X263" s="546">
        <f t="shared" si="143"/>
        <v>0</v>
      </c>
      <c r="Y263" s="546">
        <f t="shared" si="144"/>
        <v>0</v>
      </c>
      <c r="Z263" s="619">
        <f t="shared" si="145"/>
        <v>0</v>
      </c>
      <c r="AA263" s="547">
        <f t="shared" si="146"/>
        <v>0</v>
      </c>
      <c r="AB263" s="547">
        <f t="shared" si="147"/>
        <v>0</v>
      </c>
      <c r="AC263" s="547">
        <f t="shared" si="148"/>
        <v>0</v>
      </c>
      <c r="AD263" s="620">
        <f t="shared" si="149"/>
        <v>0</v>
      </c>
      <c r="AE263" s="548">
        <f t="shared" si="150"/>
        <v>0</v>
      </c>
      <c r="AF263" s="548">
        <f t="shared" si="151"/>
        <v>0</v>
      </c>
      <c r="AG263" s="548">
        <f t="shared" si="152"/>
        <v>0</v>
      </c>
      <c r="AH263" s="549">
        <f t="shared" si="153"/>
        <v>0</v>
      </c>
      <c r="AI263" s="549">
        <f t="shared" si="154"/>
        <v>0</v>
      </c>
      <c r="AJ263" s="549">
        <f t="shared" si="155"/>
        <v>0</v>
      </c>
      <c r="AK263" s="483">
        <f t="shared" si="156"/>
        <v>0</v>
      </c>
      <c r="AL263" s="483">
        <f t="shared" si="157"/>
        <v>0</v>
      </c>
      <c r="AM263" s="483">
        <f t="shared" si="158"/>
        <v>0</v>
      </c>
      <c r="AN263" s="1021">
        <f t="shared" si="159"/>
        <v>0</v>
      </c>
      <c r="AO263" s="1019">
        <f t="shared" si="160"/>
        <v>0</v>
      </c>
      <c r="AP263" s="1020">
        <f t="shared" si="161"/>
        <v>0</v>
      </c>
    </row>
    <row r="264" spans="1:42" x14ac:dyDescent="0.2">
      <c r="A264" s="550"/>
      <c r="B264" s="551"/>
      <c r="C264" s="565"/>
      <c r="D264" s="553"/>
      <c r="E264" s="553"/>
      <c r="F264" s="554"/>
      <c r="G264" s="540">
        <f t="shared" si="140"/>
        <v>0</v>
      </c>
      <c r="H264" s="541"/>
      <c r="I264" s="541"/>
      <c r="J264" s="541"/>
      <c r="K264" s="541"/>
      <c r="L264" s="541"/>
      <c r="M264" s="541"/>
      <c r="N264" s="541"/>
      <c r="O264" s="541"/>
      <c r="P264" s="541"/>
      <c r="Q264" s="541"/>
      <c r="R264" s="541"/>
      <c r="S264" s="543">
        <f t="shared" si="162"/>
        <v>0</v>
      </c>
      <c r="T264" s="567">
        <f t="shared" si="163"/>
        <v>0</v>
      </c>
      <c r="U264" s="545"/>
      <c r="V264" s="618">
        <f t="shared" si="141"/>
        <v>0</v>
      </c>
      <c r="W264" s="546">
        <f t="shared" si="142"/>
        <v>0</v>
      </c>
      <c r="X264" s="546">
        <f t="shared" si="143"/>
        <v>0</v>
      </c>
      <c r="Y264" s="546">
        <f t="shared" si="144"/>
        <v>0</v>
      </c>
      <c r="Z264" s="619">
        <f t="shared" si="145"/>
        <v>0</v>
      </c>
      <c r="AA264" s="547">
        <f t="shared" si="146"/>
        <v>0</v>
      </c>
      <c r="AB264" s="547">
        <f t="shared" si="147"/>
        <v>0</v>
      </c>
      <c r="AC264" s="547">
        <f t="shared" si="148"/>
        <v>0</v>
      </c>
      <c r="AD264" s="620">
        <f t="shared" si="149"/>
        <v>0</v>
      </c>
      <c r="AE264" s="548">
        <f t="shared" si="150"/>
        <v>0</v>
      </c>
      <c r="AF264" s="548">
        <f t="shared" si="151"/>
        <v>0</v>
      </c>
      <c r="AG264" s="548">
        <f t="shared" si="152"/>
        <v>0</v>
      </c>
      <c r="AH264" s="549">
        <f t="shared" si="153"/>
        <v>0</v>
      </c>
      <c r="AI264" s="549">
        <f t="shared" si="154"/>
        <v>0</v>
      </c>
      <c r="AJ264" s="549">
        <f t="shared" si="155"/>
        <v>0</v>
      </c>
      <c r="AK264" s="483">
        <f t="shared" si="156"/>
        <v>0</v>
      </c>
      <c r="AL264" s="483">
        <f t="shared" si="157"/>
        <v>0</v>
      </c>
      <c r="AM264" s="483">
        <f t="shared" si="158"/>
        <v>0</v>
      </c>
      <c r="AN264" s="1021">
        <f t="shared" si="159"/>
        <v>0</v>
      </c>
      <c r="AO264" s="1019">
        <f t="shared" si="160"/>
        <v>0</v>
      </c>
      <c r="AP264" s="1020">
        <f t="shared" si="161"/>
        <v>0</v>
      </c>
    </row>
    <row r="265" spans="1:42" x14ac:dyDescent="0.2">
      <c r="A265" s="550"/>
      <c r="B265" s="551"/>
      <c r="C265" s="565"/>
      <c r="D265" s="553"/>
      <c r="E265" s="553"/>
      <c r="F265" s="554"/>
      <c r="G265" s="540">
        <f t="shared" si="140"/>
        <v>0</v>
      </c>
      <c r="H265" s="541"/>
      <c r="I265" s="541"/>
      <c r="J265" s="541"/>
      <c r="K265" s="541"/>
      <c r="L265" s="541"/>
      <c r="M265" s="541"/>
      <c r="N265" s="541"/>
      <c r="O265" s="541"/>
      <c r="P265" s="541"/>
      <c r="Q265" s="541"/>
      <c r="R265" s="541"/>
      <c r="S265" s="543">
        <f t="shared" si="162"/>
        <v>0</v>
      </c>
      <c r="T265" s="567">
        <f t="shared" si="163"/>
        <v>0</v>
      </c>
      <c r="U265" s="545"/>
      <c r="V265" s="618">
        <f t="shared" si="141"/>
        <v>0</v>
      </c>
      <c r="W265" s="546">
        <f t="shared" si="142"/>
        <v>0</v>
      </c>
      <c r="X265" s="546">
        <f t="shared" si="143"/>
        <v>0</v>
      </c>
      <c r="Y265" s="546">
        <f t="shared" si="144"/>
        <v>0</v>
      </c>
      <c r="Z265" s="619">
        <f t="shared" si="145"/>
        <v>0</v>
      </c>
      <c r="AA265" s="547">
        <f t="shared" si="146"/>
        <v>0</v>
      </c>
      <c r="AB265" s="547">
        <f t="shared" si="147"/>
        <v>0</v>
      </c>
      <c r="AC265" s="547">
        <f t="shared" si="148"/>
        <v>0</v>
      </c>
      <c r="AD265" s="620">
        <f t="shared" si="149"/>
        <v>0</v>
      </c>
      <c r="AE265" s="548">
        <f t="shared" si="150"/>
        <v>0</v>
      </c>
      <c r="AF265" s="548">
        <f t="shared" si="151"/>
        <v>0</v>
      </c>
      <c r="AG265" s="548">
        <f t="shared" si="152"/>
        <v>0</v>
      </c>
      <c r="AH265" s="549">
        <f t="shared" si="153"/>
        <v>0</v>
      </c>
      <c r="AI265" s="549">
        <f t="shared" si="154"/>
        <v>0</v>
      </c>
      <c r="AJ265" s="549">
        <f t="shared" si="155"/>
        <v>0</v>
      </c>
      <c r="AK265" s="483">
        <f t="shared" si="156"/>
        <v>0</v>
      </c>
      <c r="AL265" s="483">
        <f t="shared" si="157"/>
        <v>0</v>
      </c>
      <c r="AM265" s="483">
        <f t="shared" si="158"/>
        <v>0</v>
      </c>
      <c r="AN265" s="1021">
        <f t="shared" si="159"/>
        <v>0</v>
      </c>
      <c r="AO265" s="1019">
        <f t="shared" si="160"/>
        <v>0</v>
      </c>
      <c r="AP265" s="1020">
        <f t="shared" si="161"/>
        <v>0</v>
      </c>
    </row>
    <row r="266" spans="1:42" x14ac:dyDescent="0.2">
      <c r="A266" s="550"/>
      <c r="B266" s="551"/>
      <c r="C266" s="565"/>
      <c r="D266" s="553"/>
      <c r="E266" s="553"/>
      <c r="F266" s="554"/>
      <c r="G266" s="540">
        <f t="shared" si="140"/>
        <v>0</v>
      </c>
      <c r="H266" s="541"/>
      <c r="I266" s="541"/>
      <c r="J266" s="541"/>
      <c r="K266" s="541"/>
      <c r="L266" s="541"/>
      <c r="M266" s="541"/>
      <c r="N266" s="541"/>
      <c r="O266" s="541"/>
      <c r="P266" s="541"/>
      <c r="Q266" s="541"/>
      <c r="R266" s="541"/>
      <c r="S266" s="543">
        <f t="shared" si="162"/>
        <v>0</v>
      </c>
      <c r="T266" s="567">
        <f t="shared" si="163"/>
        <v>0</v>
      </c>
      <c r="U266" s="545"/>
      <c r="V266" s="618">
        <f t="shared" si="141"/>
        <v>0</v>
      </c>
      <c r="W266" s="546">
        <f t="shared" si="142"/>
        <v>0</v>
      </c>
      <c r="X266" s="546">
        <f t="shared" si="143"/>
        <v>0</v>
      </c>
      <c r="Y266" s="546">
        <f t="shared" si="144"/>
        <v>0</v>
      </c>
      <c r="Z266" s="619">
        <f t="shared" si="145"/>
        <v>0</v>
      </c>
      <c r="AA266" s="547">
        <f t="shared" si="146"/>
        <v>0</v>
      </c>
      <c r="AB266" s="547">
        <f t="shared" si="147"/>
        <v>0</v>
      </c>
      <c r="AC266" s="547">
        <f t="shared" si="148"/>
        <v>0</v>
      </c>
      <c r="AD266" s="620">
        <f t="shared" si="149"/>
        <v>0</v>
      </c>
      <c r="AE266" s="548">
        <f t="shared" si="150"/>
        <v>0</v>
      </c>
      <c r="AF266" s="548">
        <f t="shared" si="151"/>
        <v>0</v>
      </c>
      <c r="AG266" s="548">
        <f t="shared" si="152"/>
        <v>0</v>
      </c>
      <c r="AH266" s="549">
        <f t="shared" si="153"/>
        <v>0</v>
      </c>
      <c r="AI266" s="549">
        <f t="shared" si="154"/>
        <v>0</v>
      </c>
      <c r="AJ266" s="549">
        <f t="shared" si="155"/>
        <v>0</v>
      </c>
      <c r="AK266" s="483">
        <f t="shared" si="156"/>
        <v>0</v>
      </c>
      <c r="AL266" s="483">
        <f t="shared" si="157"/>
        <v>0</v>
      </c>
      <c r="AM266" s="483">
        <f t="shared" si="158"/>
        <v>0</v>
      </c>
      <c r="AN266" s="1021">
        <f t="shared" si="159"/>
        <v>0</v>
      </c>
      <c r="AO266" s="1019">
        <f t="shared" si="160"/>
        <v>0</v>
      </c>
      <c r="AP266" s="1020">
        <f t="shared" si="161"/>
        <v>0</v>
      </c>
    </row>
    <row r="267" spans="1:42" x14ac:dyDescent="0.2">
      <c r="A267" s="550"/>
      <c r="B267" s="551"/>
      <c r="C267" s="565"/>
      <c r="D267" s="553"/>
      <c r="E267" s="553"/>
      <c r="F267" s="554"/>
      <c r="G267" s="540">
        <f t="shared" si="140"/>
        <v>0</v>
      </c>
      <c r="H267" s="541"/>
      <c r="I267" s="541"/>
      <c r="J267" s="541"/>
      <c r="K267" s="541"/>
      <c r="L267" s="541"/>
      <c r="M267" s="541"/>
      <c r="N267" s="541"/>
      <c r="O267" s="541"/>
      <c r="P267" s="541"/>
      <c r="Q267" s="541"/>
      <c r="R267" s="541"/>
      <c r="S267" s="543">
        <f t="shared" si="162"/>
        <v>0</v>
      </c>
      <c r="T267" s="567">
        <f t="shared" si="163"/>
        <v>0</v>
      </c>
      <c r="U267" s="545"/>
      <c r="V267" s="618">
        <f t="shared" si="141"/>
        <v>0</v>
      </c>
      <c r="W267" s="546">
        <f t="shared" si="142"/>
        <v>0</v>
      </c>
      <c r="X267" s="546">
        <f t="shared" si="143"/>
        <v>0</v>
      </c>
      <c r="Y267" s="546">
        <f t="shared" si="144"/>
        <v>0</v>
      </c>
      <c r="Z267" s="619">
        <f t="shared" si="145"/>
        <v>0</v>
      </c>
      <c r="AA267" s="547">
        <f t="shared" si="146"/>
        <v>0</v>
      </c>
      <c r="AB267" s="547">
        <f t="shared" si="147"/>
        <v>0</v>
      </c>
      <c r="AC267" s="547">
        <f t="shared" si="148"/>
        <v>0</v>
      </c>
      <c r="AD267" s="620">
        <f t="shared" si="149"/>
        <v>0</v>
      </c>
      <c r="AE267" s="548">
        <f t="shared" si="150"/>
        <v>0</v>
      </c>
      <c r="AF267" s="548">
        <f t="shared" si="151"/>
        <v>0</v>
      </c>
      <c r="AG267" s="548">
        <f t="shared" si="152"/>
        <v>0</v>
      </c>
      <c r="AH267" s="549">
        <f t="shared" si="153"/>
        <v>0</v>
      </c>
      <c r="AI267" s="549">
        <f t="shared" si="154"/>
        <v>0</v>
      </c>
      <c r="AJ267" s="549">
        <f t="shared" si="155"/>
        <v>0</v>
      </c>
      <c r="AK267" s="483">
        <f t="shared" si="156"/>
        <v>0</v>
      </c>
      <c r="AL267" s="483">
        <f t="shared" si="157"/>
        <v>0</v>
      </c>
      <c r="AM267" s="483">
        <f t="shared" si="158"/>
        <v>0</v>
      </c>
      <c r="AN267" s="1021">
        <f t="shared" si="159"/>
        <v>0</v>
      </c>
      <c r="AO267" s="1019">
        <f t="shared" si="160"/>
        <v>0</v>
      </c>
      <c r="AP267" s="1020">
        <f t="shared" si="161"/>
        <v>0</v>
      </c>
    </row>
    <row r="268" spans="1:42" x14ac:dyDescent="0.2">
      <c r="A268" s="550"/>
      <c r="B268" s="551"/>
      <c r="C268" s="565"/>
      <c r="D268" s="553"/>
      <c r="E268" s="553"/>
      <c r="F268" s="554"/>
      <c r="G268" s="540">
        <f t="shared" si="140"/>
        <v>0</v>
      </c>
      <c r="H268" s="541"/>
      <c r="I268" s="541"/>
      <c r="J268" s="541"/>
      <c r="K268" s="541"/>
      <c r="L268" s="541"/>
      <c r="M268" s="541"/>
      <c r="N268" s="541"/>
      <c r="O268" s="541"/>
      <c r="P268" s="541"/>
      <c r="Q268" s="541"/>
      <c r="R268" s="541"/>
      <c r="S268" s="543">
        <f t="shared" si="162"/>
        <v>0</v>
      </c>
      <c r="T268" s="567">
        <f t="shared" si="163"/>
        <v>0</v>
      </c>
      <c r="U268" s="545"/>
      <c r="V268" s="618">
        <f t="shared" si="141"/>
        <v>0</v>
      </c>
      <c r="W268" s="546">
        <f t="shared" si="142"/>
        <v>0</v>
      </c>
      <c r="X268" s="546">
        <f t="shared" si="143"/>
        <v>0</v>
      </c>
      <c r="Y268" s="546">
        <f t="shared" si="144"/>
        <v>0</v>
      </c>
      <c r="Z268" s="619">
        <f t="shared" si="145"/>
        <v>0</v>
      </c>
      <c r="AA268" s="547">
        <f t="shared" si="146"/>
        <v>0</v>
      </c>
      <c r="AB268" s="547">
        <f t="shared" si="147"/>
        <v>0</v>
      </c>
      <c r="AC268" s="547">
        <f t="shared" si="148"/>
        <v>0</v>
      </c>
      <c r="AD268" s="620">
        <f t="shared" si="149"/>
        <v>0</v>
      </c>
      <c r="AE268" s="548">
        <f t="shared" si="150"/>
        <v>0</v>
      </c>
      <c r="AF268" s="548">
        <f t="shared" si="151"/>
        <v>0</v>
      </c>
      <c r="AG268" s="548">
        <f t="shared" si="152"/>
        <v>0</v>
      </c>
      <c r="AH268" s="549">
        <f t="shared" si="153"/>
        <v>0</v>
      </c>
      <c r="AI268" s="549">
        <f t="shared" si="154"/>
        <v>0</v>
      </c>
      <c r="AJ268" s="549">
        <f t="shared" si="155"/>
        <v>0</v>
      </c>
      <c r="AK268" s="483">
        <f t="shared" si="156"/>
        <v>0</v>
      </c>
      <c r="AL268" s="483">
        <f t="shared" si="157"/>
        <v>0</v>
      </c>
      <c r="AM268" s="483">
        <f t="shared" si="158"/>
        <v>0</v>
      </c>
      <c r="AN268" s="1021">
        <f t="shared" si="159"/>
        <v>0</v>
      </c>
      <c r="AO268" s="1019">
        <f t="shared" si="160"/>
        <v>0</v>
      </c>
      <c r="AP268" s="1020">
        <f t="shared" si="161"/>
        <v>0</v>
      </c>
    </row>
    <row r="269" spans="1:42" x14ac:dyDescent="0.2">
      <c r="A269" s="550"/>
      <c r="B269" s="551"/>
      <c r="C269" s="565"/>
      <c r="D269" s="553"/>
      <c r="E269" s="553"/>
      <c r="F269" s="554"/>
      <c r="G269" s="540">
        <f t="shared" si="140"/>
        <v>0</v>
      </c>
      <c r="H269" s="541"/>
      <c r="I269" s="541"/>
      <c r="J269" s="541"/>
      <c r="K269" s="541"/>
      <c r="L269" s="541"/>
      <c r="M269" s="541"/>
      <c r="N269" s="541"/>
      <c r="O269" s="541"/>
      <c r="P269" s="541"/>
      <c r="Q269" s="541"/>
      <c r="R269" s="541"/>
      <c r="S269" s="543">
        <f t="shared" si="162"/>
        <v>0</v>
      </c>
      <c r="T269" s="567">
        <f t="shared" si="163"/>
        <v>0</v>
      </c>
      <c r="U269" s="545"/>
      <c r="V269" s="618">
        <f t="shared" si="141"/>
        <v>0</v>
      </c>
      <c r="W269" s="546">
        <f t="shared" si="142"/>
        <v>0</v>
      </c>
      <c r="X269" s="546">
        <f t="shared" si="143"/>
        <v>0</v>
      </c>
      <c r="Y269" s="546">
        <f t="shared" si="144"/>
        <v>0</v>
      </c>
      <c r="Z269" s="619">
        <f t="shared" si="145"/>
        <v>0</v>
      </c>
      <c r="AA269" s="547">
        <f t="shared" si="146"/>
        <v>0</v>
      </c>
      <c r="AB269" s="547">
        <f t="shared" si="147"/>
        <v>0</v>
      </c>
      <c r="AC269" s="547">
        <f t="shared" si="148"/>
        <v>0</v>
      </c>
      <c r="AD269" s="620">
        <f t="shared" si="149"/>
        <v>0</v>
      </c>
      <c r="AE269" s="548">
        <f t="shared" si="150"/>
        <v>0</v>
      </c>
      <c r="AF269" s="548">
        <f t="shared" si="151"/>
        <v>0</v>
      </c>
      <c r="AG269" s="548">
        <f t="shared" si="152"/>
        <v>0</v>
      </c>
      <c r="AH269" s="549">
        <f t="shared" si="153"/>
        <v>0</v>
      </c>
      <c r="AI269" s="549">
        <f t="shared" si="154"/>
        <v>0</v>
      </c>
      <c r="AJ269" s="549">
        <f t="shared" si="155"/>
        <v>0</v>
      </c>
      <c r="AK269" s="483">
        <f t="shared" si="156"/>
        <v>0</v>
      </c>
      <c r="AL269" s="483">
        <f t="shared" si="157"/>
        <v>0</v>
      </c>
      <c r="AM269" s="483">
        <f t="shared" si="158"/>
        <v>0</v>
      </c>
      <c r="AN269" s="1021">
        <f t="shared" si="159"/>
        <v>0</v>
      </c>
      <c r="AO269" s="1019">
        <f t="shared" si="160"/>
        <v>0</v>
      </c>
      <c r="AP269" s="1020">
        <f t="shared" si="161"/>
        <v>0</v>
      </c>
    </row>
    <row r="270" spans="1:42" x14ac:dyDescent="0.2">
      <c r="A270" s="550"/>
      <c r="B270" s="551"/>
      <c r="C270" s="565"/>
      <c r="D270" s="553"/>
      <c r="E270" s="553"/>
      <c r="F270" s="554"/>
      <c r="G270" s="540">
        <f t="shared" si="140"/>
        <v>0</v>
      </c>
      <c r="H270" s="541"/>
      <c r="I270" s="541"/>
      <c r="J270" s="541"/>
      <c r="K270" s="541"/>
      <c r="L270" s="541"/>
      <c r="M270" s="541"/>
      <c r="N270" s="541"/>
      <c r="O270" s="541"/>
      <c r="P270" s="541"/>
      <c r="Q270" s="541"/>
      <c r="R270" s="541"/>
      <c r="S270" s="543">
        <f t="shared" si="162"/>
        <v>0</v>
      </c>
      <c r="T270" s="567">
        <f t="shared" si="163"/>
        <v>0</v>
      </c>
      <c r="U270" s="545"/>
      <c r="V270" s="618">
        <f t="shared" si="141"/>
        <v>0</v>
      </c>
      <c r="W270" s="546">
        <f t="shared" si="142"/>
        <v>0</v>
      </c>
      <c r="X270" s="546">
        <f t="shared" si="143"/>
        <v>0</v>
      </c>
      <c r="Y270" s="546">
        <f t="shared" si="144"/>
        <v>0</v>
      </c>
      <c r="Z270" s="619">
        <f t="shared" si="145"/>
        <v>0</v>
      </c>
      <c r="AA270" s="547">
        <f t="shared" si="146"/>
        <v>0</v>
      </c>
      <c r="AB270" s="547">
        <f t="shared" si="147"/>
        <v>0</v>
      </c>
      <c r="AC270" s="547">
        <f t="shared" si="148"/>
        <v>0</v>
      </c>
      <c r="AD270" s="620">
        <f t="shared" si="149"/>
        <v>0</v>
      </c>
      <c r="AE270" s="548">
        <f t="shared" si="150"/>
        <v>0</v>
      </c>
      <c r="AF270" s="548">
        <f t="shared" si="151"/>
        <v>0</v>
      </c>
      <c r="AG270" s="548">
        <f t="shared" si="152"/>
        <v>0</v>
      </c>
      <c r="AH270" s="549">
        <f t="shared" si="153"/>
        <v>0</v>
      </c>
      <c r="AI270" s="549">
        <f t="shared" si="154"/>
        <v>0</v>
      </c>
      <c r="AJ270" s="549">
        <f t="shared" si="155"/>
        <v>0</v>
      </c>
      <c r="AK270" s="483">
        <f t="shared" si="156"/>
        <v>0</v>
      </c>
      <c r="AL270" s="483">
        <f t="shared" si="157"/>
        <v>0</v>
      </c>
      <c r="AM270" s="483">
        <f t="shared" si="158"/>
        <v>0</v>
      </c>
      <c r="AN270" s="1021">
        <f t="shared" si="159"/>
        <v>0</v>
      </c>
      <c r="AO270" s="1019">
        <f t="shared" si="160"/>
        <v>0</v>
      </c>
      <c r="AP270" s="1020">
        <f t="shared" si="161"/>
        <v>0</v>
      </c>
    </row>
    <row r="271" spans="1:42" x14ac:dyDescent="0.2">
      <c r="A271" s="550"/>
      <c r="B271" s="551"/>
      <c r="C271" s="565"/>
      <c r="D271" s="553"/>
      <c r="E271" s="553"/>
      <c r="F271" s="554"/>
      <c r="G271" s="540">
        <f t="shared" si="140"/>
        <v>0</v>
      </c>
      <c r="H271" s="541"/>
      <c r="I271" s="541"/>
      <c r="J271" s="541"/>
      <c r="K271" s="541"/>
      <c r="L271" s="541"/>
      <c r="M271" s="541"/>
      <c r="N271" s="541"/>
      <c r="O271" s="541"/>
      <c r="P271" s="541"/>
      <c r="Q271" s="541"/>
      <c r="R271" s="541"/>
      <c r="S271" s="543">
        <f t="shared" si="162"/>
        <v>0</v>
      </c>
      <c r="T271" s="567">
        <f>IF(ISERROR(S271/C271),0,(S271/C271))</f>
        <v>0</v>
      </c>
      <c r="U271" s="545"/>
      <c r="V271" s="618">
        <f t="shared" si="141"/>
        <v>0</v>
      </c>
      <c r="W271" s="546">
        <f t="shared" si="142"/>
        <v>0</v>
      </c>
      <c r="X271" s="546">
        <f t="shared" si="143"/>
        <v>0</v>
      </c>
      <c r="Y271" s="546">
        <f t="shared" si="144"/>
        <v>0</v>
      </c>
      <c r="Z271" s="619">
        <f t="shared" si="145"/>
        <v>0</v>
      </c>
      <c r="AA271" s="547">
        <f t="shared" si="146"/>
        <v>0</v>
      </c>
      <c r="AB271" s="547">
        <f t="shared" si="147"/>
        <v>0</v>
      </c>
      <c r="AC271" s="547">
        <f t="shared" si="148"/>
        <v>0</v>
      </c>
      <c r="AD271" s="620">
        <f t="shared" si="149"/>
        <v>0</v>
      </c>
      <c r="AE271" s="548">
        <f t="shared" si="150"/>
        <v>0</v>
      </c>
      <c r="AF271" s="548">
        <f t="shared" si="151"/>
        <v>0</v>
      </c>
      <c r="AG271" s="548">
        <f t="shared" si="152"/>
        <v>0</v>
      </c>
      <c r="AH271" s="549">
        <f t="shared" si="153"/>
        <v>0</v>
      </c>
      <c r="AI271" s="549">
        <f t="shared" si="154"/>
        <v>0</v>
      </c>
      <c r="AJ271" s="549">
        <f t="shared" si="155"/>
        <v>0</v>
      </c>
      <c r="AK271" s="483">
        <f t="shared" si="156"/>
        <v>0</v>
      </c>
      <c r="AL271" s="483">
        <f t="shared" si="157"/>
        <v>0</v>
      </c>
      <c r="AM271" s="483">
        <f t="shared" si="158"/>
        <v>0</v>
      </c>
      <c r="AN271" s="1021">
        <f t="shared" si="159"/>
        <v>0</v>
      </c>
      <c r="AO271" s="1019">
        <f t="shared" si="160"/>
        <v>0</v>
      </c>
      <c r="AP271" s="1020">
        <f t="shared" si="161"/>
        <v>0</v>
      </c>
    </row>
    <row r="272" spans="1:42" x14ac:dyDescent="0.2">
      <c r="A272" s="550"/>
      <c r="B272" s="551"/>
      <c r="C272" s="565"/>
      <c r="D272" s="553"/>
      <c r="E272" s="553"/>
      <c r="F272" s="554"/>
      <c r="G272" s="540">
        <f t="shared" si="140"/>
        <v>0</v>
      </c>
      <c r="H272" s="541"/>
      <c r="I272" s="541"/>
      <c r="J272" s="541"/>
      <c r="K272" s="541"/>
      <c r="L272" s="541"/>
      <c r="M272" s="541"/>
      <c r="N272" s="541"/>
      <c r="O272" s="541"/>
      <c r="P272" s="541"/>
      <c r="Q272" s="541"/>
      <c r="R272" s="541"/>
      <c r="S272" s="543">
        <f t="shared" si="162"/>
        <v>0</v>
      </c>
      <c r="T272" s="567">
        <f>IF(ISERROR(S272/C272),0,(S272/C272))</f>
        <v>0</v>
      </c>
      <c r="U272" s="545"/>
      <c r="V272" s="618">
        <f t="shared" si="141"/>
        <v>0</v>
      </c>
      <c r="W272" s="546">
        <f t="shared" si="142"/>
        <v>0</v>
      </c>
      <c r="X272" s="546">
        <f t="shared" si="143"/>
        <v>0</v>
      </c>
      <c r="Y272" s="546">
        <f t="shared" si="144"/>
        <v>0</v>
      </c>
      <c r="Z272" s="619">
        <f t="shared" si="145"/>
        <v>0</v>
      </c>
      <c r="AA272" s="547">
        <f t="shared" si="146"/>
        <v>0</v>
      </c>
      <c r="AB272" s="547">
        <f t="shared" si="147"/>
        <v>0</v>
      </c>
      <c r="AC272" s="547">
        <f t="shared" si="148"/>
        <v>0</v>
      </c>
      <c r="AD272" s="620">
        <f t="shared" si="149"/>
        <v>0</v>
      </c>
      <c r="AE272" s="548">
        <f t="shared" si="150"/>
        <v>0</v>
      </c>
      <c r="AF272" s="548">
        <f t="shared" si="151"/>
        <v>0</v>
      </c>
      <c r="AG272" s="548">
        <f t="shared" si="152"/>
        <v>0</v>
      </c>
      <c r="AH272" s="549">
        <f t="shared" si="153"/>
        <v>0</v>
      </c>
      <c r="AI272" s="549">
        <f t="shared" si="154"/>
        <v>0</v>
      </c>
      <c r="AJ272" s="549">
        <f t="shared" si="155"/>
        <v>0</v>
      </c>
      <c r="AK272" s="483">
        <f t="shared" si="156"/>
        <v>0</v>
      </c>
      <c r="AL272" s="483">
        <f t="shared" si="157"/>
        <v>0</v>
      </c>
      <c r="AM272" s="483">
        <f t="shared" si="158"/>
        <v>0</v>
      </c>
      <c r="AN272" s="1021">
        <f t="shared" si="159"/>
        <v>0</v>
      </c>
      <c r="AO272" s="1019">
        <f t="shared" si="160"/>
        <v>0</v>
      </c>
      <c r="AP272" s="1020">
        <f t="shared" si="161"/>
        <v>0</v>
      </c>
    </row>
    <row r="273" spans="1:52" x14ac:dyDescent="0.2">
      <c r="A273" s="550"/>
      <c r="B273" s="551"/>
      <c r="C273" s="565"/>
      <c r="D273" s="553"/>
      <c r="E273" s="553"/>
      <c r="F273" s="554"/>
      <c r="G273" s="540">
        <f t="shared" si="140"/>
        <v>0</v>
      </c>
      <c r="H273" s="541"/>
      <c r="I273" s="541"/>
      <c r="J273" s="541"/>
      <c r="K273" s="541"/>
      <c r="L273" s="541"/>
      <c r="M273" s="541"/>
      <c r="N273" s="541"/>
      <c r="O273" s="541"/>
      <c r="P273" s="541"/>
      <c r="Q273" s="541"/>
      <c r="R273" s="541"/>
      <c r="S273" s="543">
        <f t="shared" si="162"/>
        <v>0</v>
      </c>
      <c r="T273" s="567">
        <f t="shared" ref="T273:T275" si="164">IF(ISERROR(S273/C273),0,(S273/C273))</f>
        <v>0</v>
      </c>
      <c r="U273" s="545"/>
      <c r="V273" s="618">
        <f t="shared" si="141"/>
        <v>0</v>
      </c>
      <c r="W273" s="546">
        <f t="shared" si="142"/>
        <v>0</v>
      </c>
      <c r="X273" s="546">
        <f t="shared" si="143"/>
        <v>0</v>
      </c>
      <c r="Y273" s="546">
        <f t="shared" si="144"/>
        <v>0</v>
      </c>
      <c r="Z273" s="619">
        <f t="shared" si="145"/>
        <v>0</v>
      </c>
      <c r="AA273" s="547">
        <f t="shared" si="146"/>
        <v>0</v>
      </c>
      <c r="AB273" s="547">
        <f t="shared" si="147"/>
        <v>0</v>
      </c>
      <c r="AC273" s="547">
        <f t="shared" si="148"/>
        <v>0</v>
      </c>
      <c r="AD273" s="620">
        <f t="shared" si="149"/>
        <v>0</v>
      </c>
      <c r="AE273" s="548">
        <f t="shared" si="150"/>
        <v>0</v>
      </c>
      <c r="AF273" s="548">
        <f t="shared" si="151"/>
        <v>0</v>
      </c>
      <c r="AG273" s="548">
        <f t="shared" si="152"/>
        <v>0</v>
      </c>
      <c r="AH273" s="549">
        <f t="shared" si="153"/>
        <v>0</v>
      </c>
      <c r="AI273" s="549">
        <f t="shared" si="154"/>
        <v>0</v>
      </c>
      <c r="AJ273" s="549">
        <f t="shared" si="155"/>
        <v>0</v>
      </c>
      <c r="AK273" s="483">
        <f t="shared" si="156"/>
        <v>0</v>
      </c>
      <c r="AL273" s="483">
        <f t="shared" si="157"/>
        <v>0</v>
      </c>
      <c r="AM273" s="483">
        <f t="shared" si="158"/>
        <v>0</v>
      </c>
      <c r="AN273" s="1021">
        <f t="shared" si="159"/>
        <v>0</v>
      </c>
      <c r="AO273" s="1019">
        <f t="shared" si="160"/>
        <v>0</v>
      </c>
      <c r="AP273" s="1020">
        <f t="shared" si="161"/>
        <v>0</v>
      </c>
    </row>
    <row r="274" spans="1:52" x14ac:dyDescent="0.2">
      <c r="A274" s="550"/>
      <c r="B274" s="551"/>
      <c r="C274" s="565"/>
      <c r="D274" s="553"/>
      <c r="E274" s="553"/>
      <c r="F274" s="554"/>
      <c r="G274" s="540">
        <f t="shared" si="140"/>
        <v>0</v>
      </c>
      <c r="H274" s="541"/>
      <c r="I274" s="541"/>
      <c r="J274" s="541"/>
      <c r="K274" s="541"/>
      <c r="L274" s="541"/>
      <c r="M274" s="541"/>
      <c r="N274" s="541"/>
      <c r="O274" s="541"/>
      <c r="P274" s="541"/>
      <c r="Q274" s="541"/>
      <c r="R274" s="541"/>
      <c r="S274" s="543">
        <f t="shared" si="162"/>
        <v>0</v>
      </c>
      <c r="T274" s="567">
        <f t="shared" si="164"/>
        <v>0</v>
      </c>
      <c r="U274" s="545"/>
      <c r="V274" s="618">
        <f t="shared" si="141"/>
        <v>0</v>
      </c>
      <c r="W274" s="546">
        <f t="shared" si="142"/>
        <v>0</v>
      </c>
      <c r="X274" s="546">
        <f t="shared" si="143"/>
        <v>0</v>
      </c>
      <c r="Y274" s="546">
        <f t="shared" si="144"/>
        <v>0</v>
      </c>
      <c r="Z274" s="619">
        <f t="shared" si="145"/>
        <v>0</v>
      </c>
      <c r="AA274" s="547">
        <f t="shared" si="146"/>
        <v>0</v>
      </c>
      <c r="AB274" s="547">
        <f t="shared" si="147"/>
        <v>0</v>
      </c>
      <c r="AC274" s="547">
        <f t="shared" si="148"/>
        <v>0</v>
      </c>
      <c r="AD274" s="620">
        <f t="shared" si="149"/>
        <v>0</v>
      </c>
      <c r="AE274" s="548">
        <f t="shared" si="150"/>
        <v>0</v>
      </c>
      <c r="AF274" s="548">
        <f t="shared" si="151"/>
        <v>0</v>
      </c>
      <c r="AG274" s="548">
        <f t="shared" si="152"/>
        <v>0</v>
      </c>
      <c r="AH274" s="549">
        <f t="shared" si="153"/>
        <v>0</v>
      </c>
      <c r="AI274" s="549">
        <f t="shared" si="154"/>
        <v>0</v>
      </c>
      <c r="AJ274" s="549">
        <f t="shared" si="155"/>
        <v>0</v>
      </c>
      <c r="AK274" s="483">
        <f t="shared" si="156"/>
        <v>0</v>
      </c>
      <c r="AL274" s="483">
        <f t="shared" si="157"/>
        <v>0</v>
      </c>
      <c r="AM274" s="483">
        <f t="shared" si="158"/>
        <v>0</v>
      </c>
      <c r="AN274" s="1021">
        <f t="shared" si="159"/>
        <v>0</v>
      </c>
      <c r="AO274" s="1019">
        <f t="shared" si="160"/>
        <v>0</v>
      </c>
      <c r="AP274" s="1020">
        <f t="shared" si="161"/>
        <v>0</v>
      </c>
    </row>
    <row r="275" spans="1:52" ht="13.5" thickBot="1" x14ac:dyDescent="0.25">
      <c r="A275" s="550"/>
      <c r="B275" s="551"/>
      <c r="C275" s="565"/>
      <c r="D275" s="553"/>
      <c r="E275" s="553"/>
      <c r="F275" s="554"/>
      <c r="G275" s="540">
        <f t="shared" si="140"/>
        <v>0</v>
      </c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43">
        <f t="shared" si="162"/>
        <v>0</v>
      </c>
      <c r="T275" s="567">
        <f t="shared" si="164"/>
        <v>0</v>
      </c>
      <c r="U275" s="545"/>
      <c r="V275" s="618">
        <f t="shared" si="141"/>
        <v>0</v>
      </c>
      <c r="W275" s="546">
        <f t="shared" si="142"/>
        <v>0</v>
      </c>
      <c r="X275" s="546">
        <f t="shared" si="143"/>
        <v>0</v>
      </c>
      <c r="Y275" s="546">
        <f t="shared" si="144"/>
        <v>0</v>
      </c>
      <c r="Z275" s="619">
        <f t="shared" si="145"/>
        <v>0</v>
      </c>
      <c r="AA275" s="547">
        <f t="shared" si="146"/>
        <v>0</v>
      </c>
      <c r="AB275" s="547">
        <f t="shared" si="147"/>
        <v>0</v>
      </c>
      <c r="AC275" s="547">
        <f t="shared" si="148"/>
        <v>0</v>
      </c>
      <c r="AD275" s="620">
        <f t="shared" si="149"/>
        <v>0</v>
      </c>
      <c r="AE275" s="548">
        <f t="shared" si="150"/>
        <v>0</v>
      </c>
      <c r="AF275" s="548">
        <f t="shared" si="151"/>
        <v>0</v>
      </c>
      <c r="AG275" s="548">
        <f t="shared" si="152"/>
        <v>0</v>
      </c>
      <c r="AH275" s="549">
        <f t="shared" si="153"/>
        <v>0</v>
      </c>
      <c r="AI275" s="549">
        <f t="shared" si="154"/>
        <v>0</v>
      </c>
      <c r="AJ275" s="549">
        <f t="shared" si="155"/>
        <v>0</v>
      </c>
      <c r="AK275" s="483">
        <f t="shared" si="156"/>
        <v>0</v>
      </c>
      <c r="AL275" s="483">
        <f t="shared" si="157"/>
        <v>0</v>
      </c>
      <c r="AM275" s="483">
        <f t="shared" si="158"/>
        <v>0</v>
      </c>
      <c r="AN275" s="1021">
        <f t="shared" si="159"/>
        <v>0</v>
      </c>
      <c r="AO275" s="1019">
        <f t="shared" si="160"/>
        <v>0</v>
      </c>
      <c r="AP275" s="1020">
        <f t="shared" si="161"/>
        <v>0</v>
      </c>
      <c r="AV275" s="687"/>
      <c r="AX275" s="687"/>
      <c r="AZ275" s="687"/>
    </row>
    <row r="276" spans="1:52" ht="13.5" thickBot="1" x14ac:dyDescent="0.25">
      <c r="A276" s="493" t="s">
        <v>410</v>
      </c>
      <c r="B276" s="494"/>
      <c r="C276" s="485">
        <f>SUM(C251:C275)</f>
        <v>0</v>
      </c>
      <c r="D276" s="486"/>
      <c r="E276" s="486"/>
      <c r="F276" s="486"/>
      <c r="G276" s="558">
        <f>IF(ISERROR(SUM(G251:G275)/C276),0,(SUM(G251:G275)/C276))</f>
        <v>0</v>
      </c>
      <c r="H276" s="558">
        <f t="shared" ref="H276:R276" si="165">IFERROR((SUM(H251:H275)/$C$276),0)</f>
        <v>0</v>
      </c>
      <c r="I276" s="558">
        <f t="shared" si="165"/>
        <v>0</v>
      </c>
      <c r="J276" s="558">
        <f t="shared" si="165"/>
        <v>0</v>
      </c>
      <c r="K276" s="558">
        <f t="shared" si="165"/>
        <v>0</v>
      </c>
      <c r="L276" s="558">
        <f t="shared" si="165"/>
        <v>0</v>
      </c>
      <c r="M276" s="558">
        <f t="shared" si="165"/>
        <v>0</v>
      </c>
      <c r="N276" s="558">
        <f t="shared" si="165"/>
        <v>0</v>
      </c>
      <c r="O276" s="558">
        <f t="shared" si="165"/>
        <v>0</v>
      </c>
      <c r="P276" s="558">
        <f t="shared" si="165"/>
        <v>0</v>
      </c>
      <c r="Q276" s="558">
        <f t="shared" si="165"/>
        <v>0</v>
      </c>
      <c r="R276" s="558">
        <f t="shared" si="165"/>
        <v>0</v>
      </c>
      <c r="S276" s="560">
        <f>SUM(S251:S275)</f>
        <v>0</v>
      </c>
      <c r="T276" s="487">
        <f>IFERROR(SUM(S276/C276),0)</f>
        <v>0</v>
      </c>
      <c r="U276" s="488"/>
      <c r="V276" s="488"/>
      <c r="W276" s="488"/>
      <c r="X276" s="488"/>
      <c r="Y276" s="488"/>
      <c r="Z276" s="488"/>
      <c r="AA276" s="488"/>
      <c r="AB276" s="488"/>
      <c r="AC276" s="488"/>
      <c r="AD276" s="488"/>
      <c r="AE276" s="488"/>
      <c r="AF276" s="488"/>
      <c r="AG276" s="488"/>
      <c r="AH276" s="488"/>
      <c r="AI276" s="488"/>
      <c r="AJ276" s="488"/>
      <c r="AK276" s="488"/>
      <c r="AL276" s="488"/>
      <c r="AM276" s="488"/>
      <c r="AN276" s="488"/>
      <c r="AO276" s="488"/>
      <c r="AP276" s="488"/>
    </row>
    <row r="277" spans="1:52" ht="14.45" customHeight="1" thickBot="1" x14ac:dyDescent="0.25">
      <c r="A277" s="495"/>
      <c r="B277" s="496"/>
      <c r="O277" s="1313" t="s">
        <v>726</v>
      </c>
      <c r="P277" s="1314"/>
      <c r="Q277" s="1314"/>
      <c r="R277" s="1314"/>
      <c r="S277" s="1315"/>
      <c r="T277" s="595">
        <f>T276*(100+$S$8)%*(100+$S$9)%</f>
        <v>0</v>
      </c>
      <c r="U277" s="581"/>
      <c r="V277" s="582"/>
      <c r="W277" s="582"/>
      <c r="X277" s="582"/>
      <c r="Y277" s="582"/>
      <c r="Z277" s="582"/>
      <c r="AA277" s="582"/>
      <c r="AB277" s="582"/>
      <c r="AC277" s="582"/>
      <c r="AD277" s="582"/>
      <c r="AE277" s="582"/>
      <c r="AF277" s="582"/>
      <c r="AG277" s="582"/>
      <c r="AH277" s="582"/>
      <c r="AI277" s="582"/>
      <c r="AJ277" s="582"/>
      <c r="AK277" s="582"/>
      <c r="AL277" s="582"/>
      <c r="AM277" s="582"/>
      <c r="AN277" s="582"/>
      <c r="AO277" s="582"/>
      <c r="AP277" s="582"/>
    </row>
    <row r="278" spans="1:52" x14ac:dyDescent="0.2">
      <c r="A278" s="489" t="s">
        <v>411</v>
      </c>
      <c r="B278" s="240"/>
      <c r="J278" s="1052"/>
      <c r="K278" s="1052"/>
      <c r="L278" s="1052"/>
      <c r="M278" s="1052"/>
      <c r="N278" s="1052"/>
      <c r="O278" s="1052"/>
      <c r="P278" s="1052"/>
      <c r="Q278" s="1052"/>
      <c r="R278" s="1052"/>
      <c r="S278" s="1052"/>
      <c r="T278" s="1053"/>
      <c r="U278" s="580"/>
      <c r="V278" s="501"/>
      <c r="W278" s="501"/>
      <c r="X278" s="501"/>
      <c r="Y278" s="501"/>
      <c r="Z278" s="501"/>
      <c r="AA278" s="501"/>
      <c r="AB278" s="501"/>
      <c r="AC278" s="501"/>
      <c r="AD278" s="501"/>
      <c r="AE278" s="501"/>
      <c r="AF278" s="501"/>
      <c r="AG278" s="501"/>
      <c r="AH278" s="501"/>
      <c r="AI278" s="501"/>
      <c r="AJ278" s="501"/>
      <c r="AK278" s="501"/>
      <c r="AL278" s="501"/>
      <c r="AM278" s="501"/>
      <c r="AN278" s="501"/>
      <c r="AO278" s="501"/>
      <c r="AP278" s="501"/>
    </row>
    <row r="279" spans="1:52" x14ac:dyDescent="0.2">
      <c r="A279" s="550"/>
      <c r="B279" s="551"/>
      <c r="C279" s="565"/>
      <c r="D279" s="584"/>
      <c r="E279" s="584"/>
      <c r="F279" s="541"/>
      <c r="G279" s="540">
        <f t="shared" ref="G279:G308" si="166">IFERROR(F279*C279,"")</f>
        <v>0</v>
      </c>
      <c r="H279" s="541"/>
      <c r="I279" s="541"/>
      <c r="J279" s="541"/>
      <c r="K279" s="541"/>
      <c r="L279" s="541"/>
      <c r="M279" s="541"/>
      <c r="N279" s="541"/>
      <c r="O279" s="541"/>
      <c r="P279" s="541"/>
      <c r="Q279" s="541"/>
      <c r="R279" s="541"/>
      <c r="S279" s="543">
        <f t="shared" ref="S279:S308" si="167">IFERROR(IF(A279&lt;&gt;"GfB",(SUM(G279:J279,L279,P279)*12+(N279+O279))*(100+$J$12+$J$13)%+((K279+M279+Q279+R279)*12),(SUM(G279:J279,L279,P279)*12+(N279+O279))*(100+$J$15+$J$13)%+((K279+M279+Q279+R279)*12)),0)</f>
        <v>0</v>
      </c>
      <c r="T279" s="567">
        <f t="shared" ref="T279:T308" si="168">IF(ISERROR(S279/C279),0,(S279/C279))</f>
        <v>0</v>
      </c>
      <c r="U279" s="545"/>
      <c r="V279" s="618">
        <f t="shared" ref="V279:V308" si="169">(IF(AND($B279="PFK/BFK",$C279&gt;0,$F279&gt;0),($G279+$H279),0))</f>
        <v>0</v>
      </c>
      <c r="W279" s="546">
        <f t="shared" ref="W279:W308" si="170">(IF(AND($B279="PFK/BFK",$C279&gt;0,$F279&gt;0),$I279,0))</f>
        <v>0</v>
      </c>
      <c r="X279" s="546">
        <f t="shared" ref="X279:X308" si="171">(IF(AND($B279="PFK/BFK",$C279&gt;0,$F279&gt;0),($J279+$K279),0))</f>
        <v>0</v>
      </c>
      <c r="Y279" s="546">
        <f t="shared" ref="Y279:Y308" si="172">(IF(AND($B279="PFK/BFK",$C279&gt;0,$F279&gt;0),(($N279+$O279)/12),0))</f>
        <v>0</v>
      </c>
      <c r="Z279" s="619">
        <f t="shared" ref="Z279:Z308" si="173">(IF(AND($B279="PK/BK",$C279&gt;0,$F279&gt;0),($G279+$H279),0))</f>
        <v>0</v>
      </c>
      <c r="AA279" s="547">
        <f t="shared" ref="AA279:AA308" si="174">(IF(AND($B279="PK/BK",$C279&gt;0,$F279&gt;0),$I279,0))</f>
        <v>0</v>
      </c>
      <c r="AB279" s="547">
        <f t="shared" ref="AB279:AB308" si="175">(IF(AND($B279="PK/BK",$C279&gt;0,$F279&gt;0),($J279+$K279),0))</f>
        <v>0</v>
      </c>
      <c r="AC279" s="547">
        <f t="shared" ref="AC279:AC308" si="176">(IF(AND($B279="PK/BK",$C279&gt;0,$F279&gt;0),(($N279+$O279)/12),0))</f>
        <v>0</v>
      </c>
      <c r="AD279" s="620">
        <f t="shared" ref="AD279:AD308" si="177">(IF(AND($B279="PK/BK o.",$C279&gt;0,$F279&gt;0),($G279+$H279),0))</f>
        <v>0</v>
      </c>
      <c r="AE279" s="548">
        <f t="shared" ref="AE279:AE308" si="178">(IF(AND($B279="PK/BK o.",$C279&gt;0,$F279&gt;0),$I279,0))</f>
        <v>0</v>
      </c>
      <c r="AF279" s="548">
        <f t="shared" ref="AF279:AF308" si="179">(IF(AND($B279="PK/BK o.",$C279&gt;0,$F279&gt;0),($J279+$K279),0))</f>
        <v>0</v>
      </c>
      <c r="AG279" s="548">
        <f t="shared" ref="AG279:AG308" si="180">(IF(AND($B279="PK/BK o.",$C279&gt;0,$F279&gt;0),(($N279+$O279)/12),0))</f>
        <v>0</v>
      </c>
      <c r="AH279" s="549">
        <f t="shared" ref="AH279:AH308" si="181">IF(AND($B279="PFK/BFK",$C279&gt;0,$F279&gt;0),$C279,0)</f>
        <v>0</v>
      </c>
      <c r="AI279" s="549">
        <f t="shared" ref="AI279:AI308" si="182">IF(AND($B279="PK/BK",$C279&gt;0,$F279&gt;0),$C279,0)</f>
        <v>0</v>
      </c>
      <c r="AJ279" s="549">
        <f t="shared" ref="AJ279:AJ308" si="183">IF(AND($B279="PK/BK o.",$C279&gt;0,$F279&gt;0),$C279,0)</f>
        <v>0</v>
      </c>
      <c r="AK279" s="483">
        <f t="shared" ref="AK279:AK308" si="184">IF(AND($B279="PFK/BFK",$C279&gt;0,$F279&gt;0),$S279,0)</f>
        <v>0</v>
      </c>
      <c r="AL279" s="483">
        <f t="shared" ref="AL279:AL308" si="185">IF(AND($B279="PK/BK",$C279&gt;0,$F279&gt;0),$S279,0)</f>
        <v>0</v>
      </c>
      <c r="AM279" s="483">
        <f t="shared" ref="AM279:AM308" si="186">IF(AND($B279="PK/BK o.",$C279&gt;0,$F279&gt;0),$S279,0)</f>
        <v>0</v>
      </c>
      <c r="AN279" s="1021">
        <f t="shared" ref="AN279:AN308" si="187">IF(AND($B279="PFK/BFK",$C279&gt;0,$F279&gt;0),$R279,0)</f>
        <v>0</v>
      </c>
      <c r="AO279" s="1019">
        <f t="shared" ref="AO279:AO308" si="188">IF(AND($B279="PK/BK",$C279&gt;0,$F279&gt;0),$R279,0)</f>
        <v>0</v>
      </c>
      <c r="AP279" s="1020">
        <f t="shared" ref="AP279:AP308" si="189">IF(AND($B279="PK/BK o.",$C279&gt;0,$F279&gt;0),$R279,0)</f>
        <v>0</v>
      </c>
      <c r="AQ279" s="1108"/>
      <c r="AR279" s="1109"/>
      <c r="AS279" s="1110"/>
    </row>
    <row r="280" spans="1:52" x14ac:dyDescent="0.2">
      <c r="A280" s="550"/>
      <c r="B280" s="551"/>
      <c r="C280" s="565"/>
      <c r="D280" s="584"/>
      <c r="E280" s="584"/>
      <c r="F280" s="541"/>
      <c r="G280" s="540">
        <f t="shared" si="166"/>
        <v>0</v>
      </c>
      <c r="H280" s="541"/>
      <c r="I280" s="541"/>
      <c r="J280" s="541"/>
      <c r="K280" s="541"/>
      <c r="L280" s="541"/>
      <c r="M280" s="541"/>
      <c r="N280" s="541"/>
      <c r="O280" s="541"/>
      <c r="P280" s="541"/>
      <c r="Q280" s="541"/>
      <c r="R280" s="541"/>
      <c r="S280" s="543">
        <f t="shared" si="167"/>
        <v>0</v>
      </c>
      <c r="T280" s="567">
        <f t="shared" si="168"/>
        <v>0</v>
      </c>
      <c r="U280" s="545"/>
      <c r="V280" s="618">
        <f t="shared" si="169"/>
        <v>0</v>
      </c>
      <c r="W280" s="546">
        <f t="shared" si="170"/>
        <v>0</v>
      </c>
      <c r="X280" s="546">
        <f t="shared" si="171"/>
        <v>0</v>
      </c>
      <c r="Y280" s="546">
        <f t="shared" si="172"/>
        <v>0</v>
      </c>
      <c r="Z280" s="619">
        <f t="shared" si="173"/>
        <v>0</v>
      </c>
      <c r="AA280" s="547">
        <f t="shared" si="174"/>
        <v>0</v>
      </c>
      <c r="AB280" s="547">
        <f t="shared" si="175"/>
        <v>0</v>
      </c>
      <c r="AC280" s="547">
        <f t="shared" si="176"/>
        <v>0</v>
      </c>
      <c r="AD280" s="620">
        <f t="shared" si="177"/>
        <v>0</v>
      </c>
      <c r="AE280" s="548">
        <f t="shared" si="178"/>
        <v>0</v>
      </c>
      <c r="AF280" s="548">
        <f t="shared" si="179"/>
        <v>0</v>
      </c>
      <c r="AG280" s="548">
        <f t="shared" si="180"/>
        <v>0</v>
      </c>
      <c r="AH280" s="549">
        <f t="shared" si="181"/>
        <v>0</v>
      </c>
      <c r="AI280" s="549">
        <f t="shared" si="182"/>
        <v>0</v>
      </c>
      <c r="AJ280" s="549">
        <f t="shared" si="183"/>
        <v>0</v>
      </c>
      <c r="AK280" s="483">
        <f t="shared" si="184"/>
        <v>0</v>
      </c>
      <c r="AL280" s="483">
        <f t="shared" si="185"/>
        <v>0</v>
      </c>
      <c r="AM280" s="483">
        <f t="shared" si="186"/>
        <v>0</v>
      </c>
      <c r="AN280" s="1021">
        <f t="shared" si="187"/>
        <v>0</v>
      </c>
      <c r="AO280" s="1019">
        <f t="shared" si="188"/>
        <v>0</v>
      </c>
      <c r="AP280" s="1020">
        <f t="shared" si="189"/>
        <v>0</v>
      </c>
      <c r="AQ280" s="1104"/>
      <c r="AR280" s="1109"/>
      <c r="AS280" s="1110"/>
    </row>
    <row r="281" spans="1:52" x14ac:dyDescent="0.2">
      <c r="A281" s="550"/>
      <c r="B281" s="551"/>
      <c r="C281" s="565"/>
      <c r="D281" s="584"/>
      <c r="E281" s="584"/>
      <c r="F281" s="541"/>
      <c r="G281" s="540">
        <f t="shared" si="166"/>
        <v>0</v>
      </c>
      <c r="H281" s="541"/>
      <c r="I281" s="541"/>
      <c r="J281" s="541"/>
      <c r="K281" s="541"/>
      <c r="L281" s="541"/>
      <c r="M281" s="541"/>
      <c r="N281" s="541"/>
      <c r="O281" s="541"/>
      <c r="P281" s="541"/>
      <c r="Q281" s="541"/>
      <c r="R281" s="541"/>
      <c r="S281" s="543">
        <f t="shared" si="167"/>
        <v>0</v>
      </c>
      <c r="T281" s="567">
        <f t="shared" si="168"/>
        <v>0</v>
      </c>
      <c r="U281" s="545"/>
      <c r="V281" s="618">
        <f t="shared" si="169"/>
        <v>0</v>
      </c>
      <c r="W281" s="546">
        <f t="shared" si="170"/>
        <v>0</v>
      </c>
      <c r="X281" s="546">
        <f t="shared" si="171"/>
        <v>0</v>
      </c>
      <c r="Y281" s="546">
        <f t="shared" si="172"/>
        <v>0</v>
      </c>
      <c r="Z281" s="619">
        <f t="shared" si="173"/>
        <v>0</v>
      </c>
      <c r="AA281" s="547">
        <f t="shared" si="174"/>
        <v>0</v>
      </c>
      <c r="AB281" s="547">
        <f t="shared" si="175"/>
        <v>0</v>
      </c>
      <c r="AC281" s="547">
        <f t="shared" si="176"/>
        <v>0</v>
      </c>
      <c r="AD281" s="620">
        <f t="shared" si="177"/>
        <v>0</v>
      </c>
      <c r="AE281" s="548">
        <f t="shared" si="178"/>
        <v>0</v>
      </c>
      <c r="AF281" s="548">
        <f t="shared" si="179"/>
        <v>0</v>
      </c>
      <c r="AG281" s="548">
        <f t="shared" si="180"/>
        <v>0</v>
      </c>
      <c r="AH281" s="549">
        <f t="shared" si="181"/>
        <v>0</v>
      </c>
      <c r="AI281" s="549">
        <f t="shared" si="182"/>
        <v>0</v>
      </c>
      <c r="AJ281" s="549">
        <f t="shared" si="183"/>
        <v>0</v>
      </c>
      <c r="AK281" s="483">
        <f t="shared" si="184"/>
        <v>0</v>
      </c>
      <c r="AL281" s="483">
        <f t="shared" si="185"/>
        <v>0</v>
      </c>
      <c r="AM281" s="483">
        <f t="shared" si="186"/>
        <v>0</v>
      </c>
      <c r="AN281" s="1021">
        <f t="shared" si="187"/>
        <v>0</v>
      </c>
      <c r="AO281" s="1019">
        <f t="shared" si="188"/>
        <v>0</v>
      </c>
      <c r="AP281" s="1020">
        <f t="shared" si="189"/>
        <v>0</v>
      </c>
      <c r="AQ281" s="1104"/>
      <c r="AR281" s="1109"/>
      <c r="AS281" s="1110"/>
    </row>
    <row r="282" spans="1:52" x14ac:dyDescent="0.2">
      <c r="A282" s="550"/>
      <c r="B282" s="551"/>
      <c r="C282" s="565"/>
      <c r="D282" s="584"/>
      <c r="E282" s="584"/>
      <c r="F282" s="541"/>
      <c r="G282" s="540">
        <f t="shared" si="166"/>
        <v>0</v>
      </c>
      <c r="H282" s="541"/>
      <c r="I282" s="541"/>
      <c r="J282" s="541"/>
      <c r="K282" s="541"/>
      <c r="L282" s="541"/>
      <c r="M282" s="541"/>
      <c r="N282" s="541"/>
      <c r="O282" s="541"/>
      <c r="P282" s="541"/>
      <c r="Q282" s="541"/>
      <c r="R282" s="541"/>
      <c r="S282" s="543">
        <f t="shared" si="167"/>
        <v>0</v>
      </c>
      <c r="T282" s="567">
        <f t="shared" si="168"/>
        <v>0</v>
      </c>
      <c r="U282" s="545"/>
      <c r="V282" s="618">
        <f t="shared" si="169"/>
        <v>0</v>
      </c>
      <c r="W282" s="546">
        <f t="shared" si="170"/>
        <v>0</v>
      </c>
      <c r="X282" s="546">
        <f t="shared" si="171"/>
        <v>0</v>
      </c>
      <c r="Y282" s="546">
        <f t="shared" si="172"/>
        <v>0</v>
      </c>
      <c r="Z282" s="619">
        <f t="shared" si="173"/>
        <v>0</v>
      </c>
      <c r="AA282" s="547">
        <f t="shared" si="174"/>
        <v>0</v>
      </c>
      <c r="AB282" s="547">
        <f t="shared" si="175"/>
        <v>0</v>
      </c>
      <c r="AC282" s="547">
        <f t="shared" si="176"/>
        <v>0</v>
      </c>
      <c r="AD282" s="620">
        <f t="shared" si="177"/>
        <v>0</v>
      </c>
      <c r="AE282" s="548">
        <f t="shared" si="178"/>
        <v>0</v>
      </c>
      <c r="AF282" s="548">
        <f t="shared" si="179"/>
        <v>0</v>
      </c>
      <c r="AG282" s="548">
        <f t="shared" si="180"/>
        <v>0</v>
      </c>
      <c r="AH282" s="549">
        <f t="shared" si="181"/>
        <v>0</v>
      </c>
      <c r="AI282" s="549">
        <f t="shared" si="182"/>
        <v>0</v>
      </c>
      <c r="AJ282" s="549">
        <f t="shared" si="183"/>
        <v>0</v>
      </c>
      <c r="AK282" s="483">
        <f t="shared" si="184"/>
        <v>0</v>
      </c>
      <c r="AL282" s="483">
        <f t="shared" si="185"/>
        <v>0</v>
      </c>
      <c r="AM282" s="483">
        <f t="shared" si="186"/>
        <v>0</v>
      </c>
      <c r="AN282" s="1021">
        <f t="shared" si="187"/>
        <v>0</v>
      </c>
      <c r="AO282" s="1019">
        <f t="shared" si="188"/>
        <v>0</v>
      </c>
      <c r="AP282" s="1020">
        <f t="shared" si="189"/>
        <v>0</v>
      </c>
      <c r="AQ282" s="1104"/>
      <c r="AR282" s="1109"/>
      <c r="AS282" s="1110"/>
    </row>
    <row r="283" spans="1:52" x14ac:dyDescent="0.2">
      <c r="A283" s="550"/>
      <c r="B283" s="551"/>
      <c r="C283" s="565"/>
      <c r="D283" s="584"/>
      <c r="E283" s="584"/>
      <c r="F283" s="541"/>
      <c r="G283" s="540">
        <f t="shared" si="166"/>
        <v>0</v>
      </c>
      <c r="H283" s="541"/>
      <c r="I283" s="541"/>
      <c r="J283" s="541"/>
      <c r="K283" s="541"/>
      <c r="L283" s="541"/>
      <c r="M283" s="541"/>
      <c r="N283" s="541"/>
      <c r="O283" s="541"/>
      <c r="P283" s="541"/>
      <c r="Q283" s="541"/>
      <c r="R283" s="541"/>
      <c r="S283" s="543">
        <f t="shared" si="167"/>
        <v>0</v>
      </c>
      <c r="T283" s="567">
        <f t="shared" si="168"/>
        <v>0</v>
      </c>
      <c r="U283" s="545"/>
      <c r="V283" s="618">
        <f t="shared" si="169"/>
        <v>0</v>
      </c>
      <c r="W283" s="546">
        <f t="shared" si="170"/>
        <v>0</v>
      </c>
      <c r="X283" s="546">
        <f t="shared" si="171"/>
        <v>0</v>
      </c>
      <c r="Y283" s="546">
        <f t="shared" si="172"/>
        <v>0</v>
      </c>
      <c r="Z283" s="619">
        <f t="shared" si="173"/>
        <v>0</v>
      </c>
      <c r="AA283" s="547">
        <f t="shared" si="174"/>
        <v>0</v>
      </c>
      <c r="AB283" s="547">
        <f t="shared" si="175"/>
        <v>0</v>
      </c>
      <c r="AC283" s="547">
        <f t="shared" si="176"/>
        <v>0</v>
      </c>
      <c r="AD283" s="620">
        <f t="shared" si="177"/>
        <v>0</v>
      </c>
      <c r="AE283" s="548">
        <f t="shared" si="178"/>
        <v>0</v>
      </c>
      <c r="AF283" s="548">
        <f t="shared" si="179"/>
        <v>0</v>
      </c>
      <c r="AG283" s="548">
        <f t="shared" si="180"/>
        <v>0</v>
      </c>
      <c r="AH283" s="549">
        <f t="shared" si="181"/>
        <v>0</v>
      </c>
      <c r="AI283" s="549">
        <f t="shared" si="182"/>
        <v>0</v>
      </c>
      <c r="AJ283" s="549">
        <f t="shared" si="183"/>
        <v>0</v>
      </c>
      <c r="AK283" s="483">
        <f t="shared" si="184"/>
        <v>0</v>
      </c>
      <c r="AL283" s="483">
        <f t="shared" si="185"/>
        <v>0</v>
      </c>
      <c r="AM283" s="483">
        <f t="shared" si="186"/>
        <v>0</v>
      </c>
      <c r="AN283" s="1021">
        <f t="shared" si="187"/>
        <v>0</v>
      </c>
      <c r="AO283" s="1019">
        <f t="shared" si="188"/>
        <v>0</v>
      </c>
      <c r="AP283" s="1020">
        <f t="shared" si="189"/>
        <v>0</v>
      </c>
      <c r="AQ283" s="1104"/>
      <c r="AR283" s="1109"/>
      <c r="AS283" s="1110"/>
    </row>
    <row r="284" spans="1:52" x14ac:dyDescent="0.2">
      <c r="A284" s="550"/>
      <c r="B284" s="551"/>
      <c r="C284" s="565"/>
      <c r="D284" s="584"/>
      <c r="E284" s="584"/>
      <c r="F284" s="541"/>
      <c r="G284" s="540">
        <f t="shared" si="166"/>
        <v>0</v>
      </c>
      <c r="H284" s="541"/>
      <c r="I284" s="541"/>
      <c r="J284" s="541"/>
      <c r="K284" s="541"/>
      <c r="L284" s="541"/>
      <c r="M284" s="541"/>
      <c r="N284" s="541"/>
      <c r="O284" s="541"/>
      <c r="P284" s="541"/>
      <c r="Q284" s="541"/>
      <c r="R284" s="541"/>
      <c r="S284" s="543">
        <f t="shared" si="167"/>
        <v>0</v>
      </c>
      <c r="T284" s="567">
        <f t="shared" si="168"/>
        <v>0</v>
      </c>
      <c r="U284" s="545"/>
      <c r="V284" s="618">
        <f t="shared" si="169"/>
        <v>0</v>
      </c>
      <c r="W284" s="546">
        <f t="shared" si="170"/>
        <v>0</v>
      </c>
      <c r="X284" s="546">
        <f t="shared" si="171"/>
        <v>0</v>
      </c>
      <c r="Y284" s="546">
        <f t="shared" si="172"/>
        <v>0</v>
      </c>
      <c r="Z284" s="619">
        <f t="shared" si="173"/>
        <v>0</v>
      </c>
      <c r="AA284" s="547">
        <f t="shared" si="174"/>
        <v>0</v>
      </c>
      <c r="AB284" s="547">
        <f t="shared" si="175"/>
        <v>0</v>
      </c>
      <c r="AC284" s="547">
        <f t="shared" si="176"/>
        <v>0</v>
      </c>
      <c r="AD284" s="620">
        <f t="shared" si="177"/>
        <v>0</v>
      </c>
      <c r="AE284" s="548">
        <f t="shared" si="178"/>
        <v>0</v>
      </c>
      <c r="AF284" s="548">
        <f t="shared" si="179"/>
        <v>0</v>
      </c>
      <c r="AG284" s="548">
        <f t="shared" si="180"/>
        <v>0</v>
      </c>
      <c r="AH284" s="549">
        <f t="shared" si="181"/>
        <v>0</v>
      </c>
      <c r="AI284" s="549">
        <f t="shared" si="182"/>
        <v>0</v>
      </c>
      <c r="AJ284" s="549">
        <f t="shared" si="183"/>
        <v>0</v>
      </c>
      <c r="AK284" s="483">
        <f t="shared" si="184"/>
        <v>0</v>
      </c>
      <c r="AL284" s="483">
        <f t="shared" si="185"/>
        <v>0</v>
      </c>
      <c r="AM284" s="483">
        <f t="shared" si="186"/>
        <v>0</v>
      </c>
      <c r="AN284" s="1021">
        <f t="shared" si="187"/>
        <v>0</v>
      </c>
      <c r="AO284" s="1019">
        <f t="shared" si="188"/>
        <v>0</v>
      </c>
      <c r="AP284" s="1020">
        <f t="shared" si="189"/>
        <v>0</v>
      </c>
      <c r="AQ284" s="1104"/>
      <c r="AR284" s="1109"/>
      <c r="AS284" s="1110"/>
    </row>
    <row r="285" spans="1:52" x14ac:dyDescent="0.2">
      <c r="A285" s="550"/>
      <c r="B285" s="551"/>
      <c r="C285" s="565"/>
      <c r="D285" s="584"/>
      <c r="E285" s="584"/>
      <c r="F285" s="541"/>
      <c r="G285" s="540">
        <f t="shared" si="166"/>
        <v>0</v>
      </c>
      <c r="H285" s="541"/>
      <c r="I285" s="541"/>
      <c r="J285" s="541"/>
      <c r="K285" s="541"/>
      <c r="L285" s="541"/>
      <c r="M285" s="541"/>
      <c r="N285" s="541"/>
      <c r="O285" s="541"/>
      <c r="P285" s="541"/>
      <c r="Q285" s="541"/>
      <c r="R285" s="541"/>
      <c r="S285" s="543">
        <f t="shared" si="167"/>
        <v>0</v>
      </c>
      <c r="T285" s="567">
        <f t="shared" si="168"/>
        <v>0</v>
      </c>
      <c r="U285" s="545"/>
      <c r="V285" s="618">
        <f t="shared" si="169"/>
        <v>0</v>
      </c>
      <c r="W285" s="546">
        <f t="shared" si="170"/>
        <v>0</v>
      </c>
      <c r="X285" s="546">
        <f t="shared" si="171"/>
        <v>0</v>
      </c>
      <c r="Y285" s="546">
        <f t="shared" si="172"/>
        <v>0</v>
      </c>
      <c r="Z285" s="619">
        <f t="shared" si="173"/>
        <v>0</v>
      </c>
      <c r="AA285" s="547">
        <f t="shared" si="174"/>
        <v>0</v>
      </c>
      <c r="AB285" s="547">
        <f t="shared" si="175"/>
        <v>0</v>
      </c>
      <c r="AC285" s="547">
        <f t="shared" si="176"/>
        <v>0</v>
      </c>
      <c r="AD285" s="620">
        <f t="shared" si="177"/>
        <v>0</v>
      </c>
      <c r="AE285" s="548">
        <f t="shared" si="178"/>
        <v>0</v>
      </c>
      <c r="AF285" s="548">
        <f t="shared" si="179"/>
        <v>0</v>
      </c>
      <c r="AG285" s="548">
        <f t="shared" si="180"/>
        <v>0</v>
      </c>
      <c r="AH285" s="549">
        <f t="shared" si="181"/>
        <v>0</v>
      </c>
      <c r="AI285" s="549">
        <f t="shared" si="182"/>
        <v>0</v>
      </c>
      <c r="AJ285" s="549">
        <f t="shared" si="183"/>
        <v>0</v>
      </c>
      <c r="AK285" s="483">
        <f t="shared" si="184"/>
        <v>0</v>
      </c>
      <c r="AL285" s="483">
        <f t="shared" si="185"/>
        <v>0</v>
      </c>
      <c r="AM285" s="483">
        <f t="shared" si="186"/>
        <v>0</v>
      </c>
      <c r="AN285" s="1021">
        <f t="shared" si="187"/>
        <v>0</v>
      </c>
      <c r="AO285" s="1019">
        <f t="shared" si="188"/>
        <v>0</v>
      </c>
      <c r="AP285" s="1020">
        <f t="shared" si="189"/>
        <v>0</v>
      </c>
      <c r="AQ285" s="1104"/>
      <c r="AR285" s="1109"/>
      <c r="AS285" s="1110"/>
    </row>
    <row r="286" spans="1:52" x14ac:dyDescent="0.2">
      <c r="A286" s="550"/>
      <c r="B286" s="551"/>
      <c r="C286" s="565"/>
      <c r="D286" s="584"/>
      <c r="E286" s="584"/>
      <c r="F286" s="541"/>
      <c r="G286" s="540">
        <f t="shared" si="166"/>
        <v>0</v>
      </c>
      <c r="H286" s="541"/>
      <c r="I286" s="541"/>
      <c r="J286" s="541"/>
      <c r="K286" s="541"/>
      <c r="L286" s="541"/>
      <c r="M286" s="541"/>
      <c r="N286" s="541"/>
      <c r="O286" s="541"/>
      <c r="P286" s="541"/>
      <c r="Q286" s="541"/>
      <c r="R286" s="541"/>
      <c r="S286" s="543">
        <f t="shared" si="167"/>
        <v>0</v>
      </c>
      <c r="T286" s="567">
        <f t="shared" si="168"/>
        <v>0</v>
      </c>
      <c r="U286" s="545"/>
      <c r="V286" s="618">
        <f t="shared" si="169"/>
        <v>0</v>
      </c>
      <c r="W286" s="546">
        <f t="shared" si="170"/>
        <v>0</v>
      </c>
      <c r="X286" s="546">
        <f t="shared" si="171"/>
        <v>0</v>
      </c>
      <c r="Y286" s="546">
        <f t="shared" si="172"/>
        <v>0</v>
      </c>
      <c r="Z286" s="619">
        <f t="shared" si="173"/>
        <v>0</v>
      </c>
      <c r="AA286" s="547">
        <f t="shared" si="174"/>
        <v>0</v>
      </c>
      <c r="AB286" s="547">
        <f t="shared" si="175"/>
        <v>0</v>
      </c>
      <c r="AC286" s="547">
        <f t="shared" si="176"/>
        <v>0</v>
      </c>
      <c r="AD286" s="620">
        <f t="shared" si="177"/>
        <v>0</v>
      </c>
      <c r="AE286" s="548">
        <f t="shared" si="178"/>
        <v>0</v>
      </c>
      <c r="AF286" s="548">
        <f t="shared" si="179"/>
        <v>0</v>
      </c>
      <c r="AG286" s="548">
        <f t="shared" si="180"/>
        <v>0</v>
      </c>
      <c r="AH286" s="549">
        <f t="shared" si="181"/>
        <v>0</v>
      </c>
      <c r="AI286" s="549">
        <f t="shared" si="182"/>
        <v>0</v>
      </c>
      <c r="AJ286" s="549">
        <f t="shared" si="183"/>
        <v>0</v>
      </c>
      <c r="AK286" s="483">
        <f t="shared" si="184"/>
        <v>0</v>
      </c>
      <c r="AL286" s="483">
        <f t="shared" si="185"/>
        <v>0</v>
      </c>
      <c r="AM286" s="483">
        <f t="shared" si="186"/>
        <v>0</v>
      </c>
      <c r="AN286" s="1021">
        <f t="shared" si="187"/>
        <v>0</v>
      </c>
      <c r="AO286" s="1019">
        <f t="shared" si="188"/>
        <v>0</v>
      </c>
      <c r="AP286" s="1020">
        <f t="shared" si="189"/>
        <v>0</v>
      </c>
      <c r="AQ286" s="1104"/>
      <c r="AR286" s="1109"/>
      <c r="AS286" s="1110"/>
    </row>
    <row r="287" spans="1:52" x14ac:dyDescent="0.2">
      <c r="A287" s="550"/>
      <c r="B287" s="551"/>
      <c r="C287" s="565"/>
      <c r="D287" s="584"/>
      <c r="E287" s="584"/>
      <c r="F287" s="541"/>
      <c r="G287" s="540">
        <f t="shared" si="166"/>
        <v>0</v>
      </c>
      <c r="H287" s="541"/>
      <c r="I287" s="541"/>
      <c r="J287" s="541"/>
      <c r="K287" s="541"/>
      <c r="L287" s="541"/>
      <c r="M287" s="541"/>
      <c r="N287" s="541"/>
      <c r="O287" s="541"/>
      <c r="P287" s="541"/>
      <c r="Q287" s="541"/>
      <c r="R287" s="541"/>
      <c r="S287" s="543">
        <f t="shared" si="167"/>
        <v>0</v>
      </c>
      <c r="T287" s="567">
        <f t="shared" si="168"/>
        <v>0</v>
      </c>
      <c r="U287" s="545"/>
      <c r="V287" s="618">
        <f t="shared" si="169"/>
        <v>0</v>
      </c>
      <c r="W287" s="546">
        <f t="shared" si="170"/>
        <v>0</v>
      </c>
      <c r="X287" s="546">
        <f t="shared" si="171"/>
        <v>0</v>
      </c>
      <c r="Y287" s="546">
        <f t="shared" si="172"/>
        <v>0</v>
      </c>
      <c r="Z287" s="619">
        <f t="shared" si="173"/>
        <v>0</v>
      </c>
      <c r="AA287" s="547">
        <f t="shared" si="174"/>
        <v>0</v>
      </c>
      <c r="AB287" s="547">
        <f t="shared" si="175"/>
        <v>0</v>
      </c>
      <c r="AC287" s="547">
        <f t="shared" si="176"/>
        <v>0</v>
      </c>
      <c r="AD287" s="620">
        <f t="shared" si="177"/>
        <v>0</v>
      </c>
      <c r="AE287" s="548">
        <f t="shared" si="178"/>
        <v>0</v>
      </c>
      <c r="AF287" s="548">
        <f t="shared" si="179"/>
        <v>0</v>
      </c>
      <c r="AG287" s="548">
        <f t="shared" si="180"/>
        <v>0</v>
      </c>
      <c r="AH287" s="549">
        <f t="shared" si="181"/>
        <v>0</v>
      </c>
      <c r="AI287" s="549">
        <f t="shared" si="182"/>
        <v>0</v>
      </c>
      <c r="AJ287" s="549">
        <f t="shared" si="183"/>
        <v>0</v>
      </c>
      <c r="AK287" s="483">
        <f t="shared" si="184"/>
        <v>0</v>
      </c>
      <c r="AL287" s="483">
        <f t="shared" si="185"/>
        <v>0</v>
      </c>
      <c r="AM287" s="483">
        <f t="shared" si="186"/>
        <v>0</v>
      </c>
      <c r="AN287" s="1021">
        <f t="shared" si="187"/>
        <v>0</v>
      </c>
      <c r="AO287" s="1019">
        <f t="shared" si="188"/>
        <v>0</v>
      </c>
      <c r="AP287" s="1020">
        <f t="shared" si="189"/>
        <v>0</v>
      </c>
      <c r="AQ287" s="1104"/>
      <c r="AR287" s="1109"/>
      <c r="AS287" s="1110"/>
    </row>
    <row r="288" spans="1:52" x14ac:dyDescent="0.2">
      <c r="A288" s="550"/>
      <c r="B288" s="551"/>
      <c r="C288" s="565"/>
      <c r="D288" s="584"/>
      <c r="E288" s="584"/>
      <c r="F288" s="541"/>
      <c r="G288" s="540">
        <f t="shared" si="166"/>
        <v>0</v>
      </c>
      <c r="H288" s="541"/>
      <c r="I288" s="541"/>
      <c r="J288" s="541"/>
      <c r="K288" s="541"/>
      <c r="L288" s="541"/>
      <c r="M288" s="541"/>
      <c r="N288" s="541"/>
      <c r="O288" s="541"/>
      <c r="P288" s="541"/>
      <c r="Q288" s="541"/>
      <c r="R288" s="541"/>
      <c r="S288" s="543">
        <f t="shared" si="167"/>
        <v>0</v>
      </c>
      <c r="T288" s="567">
        <f t="shared" si="168"/>
        <v>0</v>
      </c>
      <c r="U288" s="545"/>
      <c r="V288" s="618">
        <f t="shared" si="169"/>
        <v>0</v>
      </c>
      <c r="W288" s="546">
        <f t="shared" si="170"/>
        <v>0</v>
      </c>
      <c r="X288" s="546">
        <f t="shared" si="171"/>
        <v>0</v>
      </c>
      <c r="Y288" s="546">
        <f t="shared" si="172"/>
        <v>0</v>
      </c>
      <c r="Z288" s="619">
        <f t="shared" si="173"/>
        <v>0</v>
      </c>
      <c r="AA288" s="547">
        <f t="shared" si="174"/>
        <v>0</v>
      </c>
      <c r="AB288" s="547">
        <f t="shared" si="175"/>
        <v>0</v>
      </c>
      <c r="AC288" s="547">
        <f t="shared" si="176"/>
        <v>0</v>
      </c>
      <c r="AD288" s="620">
        <f t="shared" si="177"/>
        <v>0</v>
      </c>
      <c r="AE288" s="548">
        <f t="shared" si="178"/>
        <v>0</v>
      </c>
      <c r="AF288" s="548">
        <f t="shared" si="179"/>
        <v>0</v>
      </c>
      <c r="AG288" s="548">
        <f t="shared" si="180"/>
        <v>0</v>
      </c>
      <c r="AH288" s="549">
        <f t="shared" si="181"/>
        <v>0</v>
      </c>
      <c r="AI288" s="549">
        <f t="shared" si="182"/>
        <v>0</v>
      </c>
      <c r="AJ288" s="549">
        <f t="shared" si="183"/>
        <v>0</v>
      </c>
      <c r="AK288" s="483">
        <f t="shared" si="184"/>
        <v>0</v>
      </c>
      <c r="AL288" s="483">
        <f t="shared" si="185"/>
        <v>0</v>
      </c>
      <c r="AM288" s="483">
        <f t="shared" si="186"/>
        <v>0</v>
      </c>
      <c r="AN288" s="1021">
        <f t="shared" si="187"/>
        <v>0</v>
      </c>
      <c r="AO288" s="1019">
        <f t="shared" si="188"/>
        <v>0</v>
      </c>
      <c r="AP288" s="1020">
        <f t="shared" si="189"/>
        <v>0</v>
      </c>
      <c r="AQ288" s="1104"/>
      <c r="AR288" s="1109"/>
      <c r="AS288" s="1110"/>
    </row>
    <row r="289" spans="1:45" x14ac:dyDescent="0.2">
      <c r="A289" s="550"/>
      <c r="B289" s="551"/>
      <c r="C289" s="565"/>
      <c r="D289" s="584"/>
      <c r="E289" s="584"/>
      <c r="F289" s="541"/>
      <c r="G289" s="540">
        <f t="shared" si="166"/>
        <v>0</v>
      </c>
      <c r="H289" s="541"/>
      <c r="I289" s="541"/>
      <c r="J289" s="541"/>
      <c r="K289" s="541"/>
      <c r="L289" s="541"/>
      <c r="M289" s="541"/>
      <c r="N289" s="541"/>
      <c r="O289" s="541"/>
      <c r="P289" s="541"/>
      <c r="Q289" s="541"/>
      <c r="R289" s="541"/>
      <c r="S289" s="543">
        <f t="shared" si="167"/>
        <v>0</v>
      </c>
      <c r="T289" s="567">
        <f t="shared" si="168"/>
        <v>0</v>
      </c>
      <c r="U289" s="545"/>
      <c r="V289" s="618">
        <f t="shared" si="169"/>
        <v>0</v>
      </c>
      <c r="W289" s="546">
        <f t="shared" si="170"/>
        <v>0</v>
      </c>
      <c r="X289" s="546">
        <f t="shared" si="171"/>
        <v>0</v>
      </c>
      <c r="Y289" s="546">
        <f t="shared" si="172"/>
        <v>0</v>
      </c>
      <c r="Z289" s="619">
        <f t="shared" si="173"/>
        <v>0</v>
      </c>
      <c r="AA289" s="547">
        <f t="shared" si="174"/>
        <v>0</v>
      </c>
      <c r="AB289" s="547">
        <f t="shared" si="175"/>
        <v>0</v>
      </c>
      <c r="AC289" s="547">
        <f t="shared" si="176"/>
        <v>0</v>
      </c>
      <c r="AD289" s="620">
        <f t="shared" si="177"/>
        <v>0</v>
      </c>
      <c r="AE289" s="548">
        <f t="shared" si="178"/>
        <v>0</v>
      </c>
      <c r="AF289" s="548">
        <f t="shared" si="179"/>
        <v>0</v>
      </c>
      <c r="AG289" s="548">
        <f t="shared" si="180"/>
        <v>0</v>
      </c>
      <c r="AH289" s="549">
        <f t="shared" si="181"/>
        <v>0</v>
      </c>
      <c r="AI289" s="549">
        <f t="shared" si="182"/>
        <v>0</v>
      </c>
      <c r="AJ289" s="549">
        <f t="shared" si="183"/>
        <v>0</v>
      </c>
      <c r="AK289" s="483">
        <f t="shared" si="184"/>
        <v>0</v>
      </c>
      <c r="AL289" s="483">
        <f t="shared" si="185"/>
        <v>0</v>
      </c>
      <c r="AM289" s="483">
        <f t="shared" si="186"/>
        <v>0</v>
      </c>
      <c r="AN289" s="1021">
        <f t="shared" si="187"/>
        <v>0</v>
      </c>
      <c r="AO289" s="1019">
        <f t="shared" si="188"/>
        <v>0</v>
      </c>
      <c r="AP289" s="1020">
        <f t="shared" si="189"/>
        <v>0</v>
      </c>
      <c r="AQ289" s="1104"/>
      <c r="AR289" s="1109"/>
      <c r="AS289" s="1110"/>
    </row>
    <row r="290" spans="1:45" x14ac:dyDescent="0.2">
      <c r="A290" s="550"/>
      <c r="B290" s="551"/>
      <c r="C290" s="565"/>
      <c r="D290" s="584"/>
      <c r="E290" s="584"/>
      <c r="F290" s="541"/>
      <c r="G290" s="540">
        <f t="shared" si="166"/>
        <v>0</v>
      </c>
      <c r="H290" s="541"/>
      <c r="I290" s="541"/>
      <c r="J290" s="541"/>
      <c r="K290" s="541"/>
      <c r="L290" s="541"/>
      <c r="M290" s="541"/>
      <c r="N290" s="541"/>
      <c r="O290" s="541"/>
      <c r="P290" s="541"/>
      <c r="Q290" s="541"/>
      <c r="R290" s="541"/>
      <c r="S290" s="543">
        <f t="shared" si="167"/>
        <v>0</v>
      </c>
      <c r="T290" s="567">
        <f t="shared" si="168"/>
        <v>0</v>
      </c>
      <c r="U290" s="545"/>
      <c r="V290" s="618">
        <f t="shared" si="169"/>
        <v>0</v>
      </c>
      <c r="W290" s="546">
        <f t="shared" si="170"/>
        <v>0</v>
      </c>
      <c r="X290" s="546">
        <f t="shared" si="171"/>
        <v>0</v>
      </c>
      <c r="Y290" s="546">
        <f t="shared" si="172"/>
        <v>0</v>
      </c>
      <c r="Z290" s="619">
        <f t="shared" si="173"/>
        <v>0</v>
      </c>
      <c r="AA290" s="547">
        <f t="shared" si="174"/>
        <v>0</v>
      </c>
      <c r="AB290" s="547">
        <f t="shared" si="175"/>
        <v>0</v>
      </c>
      <c r="AC290" s="547">
        <f t="shared" si="176"/>
        <v>0</v>
      </c>
      <c r="AD290" s="620">
        <f t="shared" si="177"/>
        <v>0</v>
      </c>
      <c r="AE290" s="548">
        <f t="shared" si="178"/>
        <v>0</v>
      </c>
      <c r="AF290" s="548">
        <f t="shared" si="179"/>
        <v>0</v>
      </c>
      <c r="AG290" s="548">
        <f t="shared" si="180"/>
        <v>0</v>
      </c>
      <c r="AH290" s="549">
        <f t="shared" si="181"/>
        <v>0</v>
      </c>
      <c r="AI290" s="549">
        <f t="shared" si="182"/>
        <v>0</v>
      </c>
      <c r="AJ290" s="549">
        <f t="shared" si="183"/>
        <v>0</v>
      </c>
      <c r="AK290" s="483">
        <f t="shared" si="184"/>
        <v>0</v>
      </c>
      <c r="AL290" s="483">
        <f t="shared" si="185"/>
        <v>0</v>
      </c>
      <c r="AM290" s="483">
        <f t="shared" si="186"/>
        <v>0</v>
      </c>
      <c r="AN290" s="1021">
        <f t="shared" si="187"/>
        <v>0</v>
      </c>
      <c r="AO290" s="1019">
        <f t="shared" si="188"/>
        <v>0</v>
      </c>
      <c r="AP290" s="1020">
        <f t="shared" si="189"/>
        <v>0</v>
      </c>
      <c r="AQ290" s="1104"/>
      <c r="AR290" s="1109"/>
      <c r="AS290" s="1110"/>
    </row>
    <row r="291" spans="1:45" x14ac:dyDescent="0.2">
      <c r="A291" s="550"/>
      <c r="B291" s="551"/>
      <c r="C291" s="565"/>
      <c r="D291" s="584"/>
      <c r="E291" s="584"/>
      <c r="F291" s="541"/>
      <c r="G291" s="540">
        <f t="shared" si="166"/>
        <v>0</v>
      </c>
      <c r="H291" s="541"/>
      <c r="I291" s="541"/>
      <c r="J291" s="541"/>
      <c r="K291" s="541"/>
      <c r="L291" s="541"/>
      <c r="M291" s="541"/>
      <c r="N291" s="541"/>
      <c r="O291" s="541"/>
      <c r="P291" s="541"/>
      <c r="Q291" s="541"/>
      <c r="R291" s="541"/>
      <c r="S291" s="543">
        <f t="shared" si="167"/>
        <v>0</v>
      </c>
      <c r="T291" s="567">
        <f t="shared" si="168"/>
        <v>0</v>
      </c>
      <c r="U291" s="545"/>
      <c r="V291" s="618">
        <f t="shared" si="169"/>
        <v>0</v>
      </c>
      <c r="W291" s="546">
        <f t="shared" si="170"/>
        <v>0</v>
      </c>
      <c r="X291" s="546">
        <f t="shared" si="171"/>
        <v>0</v>
      </c>
      <c r="Y291" s="546">
        <f t="shared" si="172"/>
        <v>0</v>
      </c>
      <c r="Z291" s="619">
        <f t="shared" si="173"/>
        <v>0</v>
      </c>
      <c r="AA291" s="547">
        <f t="shared" si="174"/>
        <v>0</v>
      </c>
      <c r="AB291" s="547">
        <f t="shared" si="175"/>
        <v>0</v>
      </c>
      <c r="AC291" s="547">
        <f t="shared" si="176"/>
        <v>0</v>
      </c>
      <c r="AD291" s="620">
        <f t="shared" si="177"/>
        <v>0</v>
      </c>
      <c r="AE291" s="548">
        <f t="shared" si="178"/>
        <v>0</v>
      </c>
      <c r="AF291" s="548">
        <f t="shared" si="179"/>
        <v>0</v>
      </c>
      <c r="AG291" s="548">
        <f t="shared" si="180"/>
        <v>0</v>
      </c>
      <c r="AH291" s="549">
        <f t="shared" si="181"/>
        <v>0</v>
      </c>
      <c r="AI291" s="549">
        <f t="shared" si="182"/>
        <v>0</v>
      </c>
      <c r="AJ291" s="549">
        <f t="shared" si="183"/>
        <v>0</v>
      </c>
      <c r="AK291" s="483">
        <f t="shared" si="184"/>
        <v>0</v>
      </c>
      <c r="AL291" s="483">
        <f t="shared" si="185"/>
        <v>0</v>
      </c>
      <c r="AM291" s="483">
        <f t="shared" si="186"/>
        <v>0</v>
      </c>
      <c r="AN291" s="1021">
        <f t="shared" si="187"/>
        <v>0</v>
      </c>
      <c r="AO291" s="1019">
        <f t="shared" si="188"/>
        <v>0</v>
      </c>
      <c r="AP291" s="1020">
        <f t="shared" si="189"/>
        <v>0</v>
      </c>
      <c r="AQ291" s="1104"/>
      <c r="AR291" s="1109"/>
      <c r="AS291" s="1110"/>
    </row>
    <row r="292" spans="1:45" x14ac:dyDescent="0.2">
      <c r="A292" s="550"/>
      <c r="B292" s="551"/>
      <c r="C292" s="565"/>
      <c r="D292" s="584"/>
      <c r="E292" s="584"/>
      <c r="F292" s="541"/>
      <c r="G292" s="540">
        <f t="shared" si="166"/>
        <v>0</v>
      </c>
      <c r="H292" s="541"/>
      <c r="I292" s="541"/>
      <c r="J292" s="541"/>
      <c r="K292" s="541"/>
      <c r="L292" s="541"/>
      <c r="M292" s="541"/>
      <c r="N292" s="541"/>
      <c r="O292" s="541"/>
      <c r="P292" s="541"/>
      <c r="Q292" s="541"/>
      <c r="R292" s="541"/>
      <c r="S292" s="543">
        <f t="shared" si="167"/>
        <v>0</v>
      </c>
      <c r="T292" s="567">
        <f t="shared" si="168"/>
        <v>0</v>
      </c>
      <c r="U292" s="545"/>
      <c r="V292" s="618">
        <f t="shared" si="169"/>
        <v>0</v>
      </c>
      <c r="W292" s="546">
        <f t="shared" si="170"/>
        <v>0</v>
      </c>
      <c r="X292" s="546">
        <f t="shared" si="171"/>
        <v>0</v>
      </c>
      <c r="Y292" s="546">
        <f t="shared" si="172"/>
        <v>0</v>
      </c>
      <c r="Z292" s="619">
        <f t="shared" si="173"/>
        <v>0</v>
      </c>
      <c r="AA292" s="547">
        <f t="shared" si="174"/>
        <v>0</v>
      </c>
      <c r="AB292" s="547">
        <f t="shared" si="175"/>
        <v>0</v>
      </c>
      <c r="AC292" s="547">
        <f t="shared" si="176"/>
        <v>0</v>
      </c>
      <c r="AD292" s="620">
        <f t="shared" si="177"/>
        <v>0</v>
      </c>
      <c r="AE292" s="548">
        <f t="shared" si="178"/>
        <v>0</v>
      </c>
      <c r="AF292" s="548">
        <f t="shared" si="179"/>
        <v>0</v>
      </c>
      <c r="AG292" s="548">
        <f t="shared" si="180"/>
        <v>0</v>
      </c>
      <c r="AH292" s="549">
        <f t="shared" si="181"/>
        <v>0</v>
      </c>
      <c r="AI292" s="549">
        <f t="shared" si="182"/>
        <v>0</v>
      </c>
      <c r="AJ292" s="549">
        <f t="shared" si="183"/>
        <v>0</v>
      </c>
      <c r="AK292" s="483">
        <f t="shared" si="184"/>
        <v>0</v>
      </c>
      <c r="AL292" s="483">
        <f t="shared" si="185"/>
        <v>0</v>
      </c>
      <c r="AM292" s="483">
        <f t="shared" si="186"/>
        <v>0</v>
      </c>
      <c r="AN292" s="1021">
        <f t="shared" si="187"/>
        <v>0</v>
      </c>
      <c r="AO292" s="1019">
        <f t="shared" si="188"/>
        <v>0</v>
      </c>
      <c r="AP292" s="1020">
        <f t="shared" si="189"/>
        <v>0</v>
      </c>
      <c r="AQ292" s="1104"/>
      <c r="AR292" s="1109"/>
      <c r="AS292" s="1110"/>
    </row>
    <row r="293" spans="1:45" x14ac:dyDescent="0.2">
      <c r="A293" s="550"/>
      <c r="B293" s="551"/>
      <c r="C293" s="565"/>
      <c r="D293" s="584"/>
      <c r="E293" s="584"/>
      <c r="F293" s="541"/>
      <c r="G293" s="540">
        <f t="shared" si="166"/>
        <v>0</v>
      </c>
      <c r="H293" s="541"/>
      <c r="I293" s="541"/>
      <c r="J293" s="541"/>
      <c r="K293" s="541"/>
      <c r="L293" s="541"/>
      <c r="M293" s="541"/>
      <c r="N293" s="541"/>
      <c r="O293" s="541"/>
      <c r="P293" s="541"/>
      <c r="Q293" s="541"/>
      <c r="R293" s="541"/>
      <c r="S293" s="543">
        <f t="shared" si="167"/>
        <v>0</v>
      </c>
      <c r="T293" s="567">
        <f t="shared" si="168"/>
        <v>0</v>
      </c>
      <c r="U293" s="545"/>
      <c r="V293" s="618">
        <f t="shared" si="169"/>
        <v>0</v>
      </c>
      <c r="W293" s="546">
        <f t="shared" si="170"/>
        <v>0</v>
      </c>
      <c r="X293" s="546">
        <f t="shared" si="171"/>
        <v>0</v>
      </c>
      <c r="Y293" s="546">
        <f t="shared" si="172"/>
        <v>0</v>
      </c>
      <c r="Z293" s="619">
        <f t="shared" si="173"/>
        <v>0</v>
      </c>
      <c r="AA293" s="547">
        <f t="shared" si="174"/>
        <v>0</v>
      </c>
      <c r="AB293" s="547">
        <f t="shared" si="175"/>
        <v>0</v>
      </c>
      <c r="AC293" s="547">
        <f t="shared" si="176"/>
        <v>0</v>
      </c>
      <c r="AD293" s="620">
        <f t="shared" si="177"/>
        <v>0</v>
      </c>
      <c r="AE293" s="548">
        <f t="shared" si="178"/>
        <v>0</v>
      </c>
      <c r="AF293" s="548">
        <f t="shared" si="179"/>
        <v>0</v>
      </c>
      <c r="AG293" s="548">
        <f t="shared" si="180"/>
        <v>0</v>
      </c>
      <c r="AH293" s="549">
        <f t="shared" si="181"/>
        <v>0</v>
      </c>
      <c r="AI293" s="549">
        <f t="shared" si="182"/>
        <v>0</v>
      </c>
      <c r="AJ293" s="549">
        <f t="shared" si="183"/>
        <v>0</v>
      </c>
      <c r="AK293" s="483">
        <f t="shared" si="184"/>
        <v>0</v>
      </c>
      <c r="AL293" s="483">
        <f t="shared" si="185"/>
        <v>0</v>
      </c>
      <c r="AM293" s="483">
        <f t="shared" si="186"/>
        <v>0</v>
      </c>
      <c r="AN293" s="1021">
        <f t="shared" si="187"/>
        <v>0</v>
      </c>
      <c r="AO293" s="1019">
        <f t="shared" si="188"/>
        <v>0</v>
      </c>
      <c r="AP293" s="1020">
        <f t="shared" si="189"/>
        <v>0</v>
      </c>
      <c r="AQ293" s="1104"/>
      <c r="AR293" s="1109"/>
      <c r="AS293" s="1110"/>
    </row>
    <row r="294" spans="1:45" x14ac:dyDescent="0.2">
      <c r="A294" s="550"/>
      <c r="B294" s="551"/>
      <c r="C294" s="565"/>
      <c r="D294" s="584"/>
      <c r="E294" s="584"/>
      <c r="F294" s="541"/>
      <c r="G294" s="540">
        <f t="shared" si="166"/>
        <v>0</v>
      </c>
      <c r="H294" s="541"/>
      <c r="I294" s="541"/>
      <c r="J294" s="541"/>
      <c r="K294" s="541"/>
      <c r="L294" s="541"/>
      <c r="M294" s="541"/>
      <c r="N294" s="541"/>
      <c r="O294" s="541"/>
      <c r="P294" s="541"/>
      <c r="Q294" s="541"/>
      <c r="R294" s="541"/>
      <c r="S294" s="543">
        <f t="shared" si="167"/>
        <v>0</v>
      </c>
      <c r="T294" s="567">
        <f t="shared" si="168"/>
        <v>0</v>
      </c>
      <c r="U294" s="545"/>
      <c r="V294" s="618">
        <f t="shared" si="169"/>
        <v>0</v>
      </c>
      <c r="W294" s="546">
        <f t="shared" si="170"/>
        <v>0</v>
      </c>
      <c r="X294" s="546">
        <f t="shared" si="171"/>
        <v>0</v>
      </c>
      <c r="Y294" s="546">
        <f t="shared" si="172"/>
        <v>0</v>
      </c>
      <c r="Z294" s="619">
        <f t="shared" si="173"/>
        <v>0</v>
      </c>
      <c r="AA294" s="547">
        <f t="shared" si="174"/>
        <v>0</v>
      </c>
      <c r="AB294" s="547">
        <f t="shared" si="175"/>
        <v>0</v>
      </c>
      <c r="AC294" s="547">
        <f t="shared" si="176"/>
        <v>0</v>
      </c>
      <c r="AD294" s="620">
        <f t="shared" si="177"/>
        <v>0</v>
      </c>
      <c r="AE294" s="548">
        <f t="shared" si="178"/>
        <v>0</v>
      </c>
      <c r="AF294" s="548">
        <f t="shared" si="179"/>
        <v>0</v>
      </c>
      <c r="AG294" s="548">
        <f t="shared" si="180"/>
        <v>0</v>
      </c>
      <c r="AH294" s="549">
        <f t="shared" si="181"/>
        <v>0</v>
      </c>
      <c r="AI294" s="549">
        <f t="shared" si="182"/>
        <v>0</v>
      </c>
      <c r="AJ294" s="549">
        <f t="shared" si="183"/>
        <v>0</v>
      </c>
      <c r="AK294" s="483">
        <f t="shared" si="184"/>
        <v>0</v>
      </c>
      <c r="AL294" s="483">
        <f t="shared" si="185"/>
        <v>0</v>
      </c>
      <c r="AM294" s="483">
        <f t="shared" si="186"/>
        <v>0</v>
      </c>
      <c r="AN294" s="1021">
        <f t="shared" si="187"/>
        <v>0</v>
      </c>
      <c r="AO294" s="1019">
        <f t="shared" si="188"/>
        <v>0</v>
      </c>
      <c r="AP294" s="1020">
        <f t="shared" si="189"/>
        <v>0</v>
      </c>
      <c r="AQ294" s="1104"/>
      <c r="AR294" s="1109"/>
      <c r="AS294" s="1110"/>
    </row>
    <row r="295" spans="1:45" x14ac:dyDescent="0.2">
      <c r="A295" s="550"/>
      <c r="B295" s="551"/>
      <c r="C295" s="565"/>
      <c r="D295" s="584"/>
      <c r="E295" s="584"/>
      <c r="F295" s="541"/>
      <c r="G295" s="540">
        <f t="shared" si="166"/>
        <v>0</v>
      </c>
      <c r="H295" s="541"/>
      <c r="I295" s="541"/>
      <c r="J295" s="541"/>
      <c r="K295" s="541"/>
      <c r="L295" s="541"/>
      <c r="M295" s="541"/>
      <c r="N295" s="541"/>
      <c r="O295" s="541"/>
      <c r="P295" s="541"/>
      <c r="Q295" s="541"/>
      <c r="R295" s="541"/>
      <c r="S295" s="543">
        <f t="shared" si="167"/>
        <v>0</v>
      </c>
      <c r="T295" s="567">
        <f t="shared" si="168"/>
        <v>0</v>
      </c>
      <c r="U295" s="545"/>
      <c r="V295" s="618">
        <f t="shared" si="169"/>
        <v>0</v>
      </c>
      <c r="W295" s="546">
        <f t="shared" si="170"/>
        <v>0</v>
      </c>
      <c r="X295" s="546">
        <f t="shared" si="171"/>
        <v>0</v>
      </c>
      <c r="Y295" s="546">
        <f t="shared" si="172"/>
        <v>0</v>
      </c>
      <c r="Z295" s="619">
        <f t="shared" si="173"/>
        <v>0</v>
      </c>
      <c r="AA295" s="547">
        <f t="shared" si="174"/>
        <v>0</v>
      </c>
      <c r="AB295" s="547">
        <f t="shared" si="175"/>
        <v>0</v>
      </c>
      <c r="AC295" s="547">
        <f t="shared" si="176"/>
        <v>0</v>
      </c>
      <c r="AD295" s="620">
        <f t="shared" si="177"/>
        <v>0</v>
      </c>
      <c r="AE295" s="548">
        <f t="shared" si="178"/>
        <v>0</v>
      </c>
      <c r="AF295" s="548">
        <f t="shared" si="179"/>
        <v>0</v>
      </c>
      <c r="AG295" s="548">
        <f t="shared" si="180"/>
        <v>0</v>
      </c>
      <c r="AH295" s="549">
        <f t="shared" si="181"/>
        <v>0</v>
      </c>
      <c r="AI295" s="549">
        <f t="shared" si="182"/>
        <v>0</v>
      </c>
      <c r="AJ295" s="549">
        <f t="shared" si="183"/>
        <v>0</v>
      </c>
      <c r="AK295" s="483">
        <f t="shared" si="184"/>
        <v>0</v>
      </c>
      <c r="AL295" s="483">
        <f t="shared" si="185"/>
        <v>0</v>
      </c>
      <c r="AM295" s="483">
        <f t="shared" si="186"/>
        <v>0</v>
      </c>
      <c r="AN295" s="1021">
        <f t="shared" si="187"/>
        <v>0</v>
      </c>
      <c r="AO295" s="1019">
        <f t="shared" si="188"/>
        <v>0</v>
      </c>
      <c r="AP295" s="1020">
        <f t="shared" si="189"/>
        <v>0</v>
      </c>
      <c r="AQ295" s="1104"/>
      <c r="AR295" s="1109"/>
      <c r="AS295" s="1110"/>
    </row>
    <row r="296" spans="1:45" x14ac:dyDescent="0.2">
      <c r="A296" s="550"/>
      <c r="B296" s="551"/>
      <c r="C296" s="565"/>
      <c r="D296" s="584"/>
      <c r="E296" s="584"/>
      <c r="F296" s="541"/>
      <c r="G296" s="540">
        <f t="shared" si="166"/>
        <v>0</v>
      </c>
      <c r="H296" s="541"/>
      <c r="I296" s="541"/>
      <c r="J296" s="541"/>
      <c r="K296" s="541"/>
      <c r="L296" s="541"/>
      <c r="M296" s="541"/>
      <c r="N296" s="541"/>
      <c r="O296" s="541"/>
      <c r="P296" s="541"/>
      <c r="Q296" s="541"/>
      <c r="R296" s="541"/>
      <c r="S296" s="543">
        <f t="shared" si="167"/>
        <v>0</v>
      </c>
      <c r="T296" s="567">
        <f t="shared" si="168"/>
        <v>0</v>
      </c>
      <c r="U296" s="545"/>
      <c r="V296" s="618">
        <f t="shared" si="169"/>
        <v>0</v>
      </c>
      <c r="W296" s="546">
        <f t="shared" si="170"/>
        <v>0</v>
      </c>
      <c r="X296" s="546">
        <f t="shared" si="171"/>
        <v>0</v>
      </c>
      <c r="Y296" s="546">
        <f t="shared" si="172"/>
        <v>0</v>
      </c>
      <c r="Z296" s="619">
        <f t="shared" si="173"/>
        <v>0</v>
      </c>
      <c r="AA296" s="547">
        <f t="shared" si="174"/>
        <v>0</v>
      </c>
      <c r="AB296" s="547">
        <f t="shared" si="175"/>
        <v>0</v>
      </c>
      <c r="AC296" s="547">
        <f t="shared" si="176"/>
        <v>0</v>
      </c>
      <c r="AD296" s="620">
        <f t="shared" si="177"/>
        <v>0</v>
      </c>
      <c r="AE296" s="548">
        <f t="shared" si="178"/>
        <v>0</v>
      </c>
      <c r="AF296" s="548">
        <f t="shared" si="179"/>
        <v>0</v>
      </c>
      <c r="AG296" s="548">
        <f t="shared" si="180"/>
        <v>0</v>
      </c>
      <c r="AH296" s="549">
        <f t="shared" si="181"/>
        <v>0</v>
      </c>
      <c r="AI296" s="549">
        <f t="shared" si="182"/>
        <v>0</v>
      </c>
      <c r="AJ296" s="549">
        <f t="shared" si="183"/>
        <v>0</v>
      </c>
      <c r="AK296" s="483">
        <f t="shared" si="184"/>
        <v>0</v>
      </c>
      <c r="AL296" s="483">
        <f t="shared" si="185"/>
        <v>0</v>
      </c>
      <c r="AM296" s="483">
        <f t="shared" si="186"/>
        <v>0</v>
      </c>
      <c r="AN296" s="1021">
        <f t="shared" si="187"/>
        <v>0</v>
      </c>
      <c r="AO296" s="1019">
        <f t="shared" si="188"/>
        <v>0</v>
      </c>
      <c r="AP296" s="1020">
        <f t="shared" si="189"/>
        <v>0</v>
      </c>
      <c r="AQ296" s="1104"/>
      <c r="AR296" s="1109"/>
      <c r="AS296" s="1110"/>
    </row>
    <row r="297" spans="1:45" x14ac:dyDescent="0.2">
      <c r="A297" s="550"/>
      <c r="B297" s="551"/>
      <c r="C297" s="565"/>
      <c r="D297" s="584"/>
      <c r="E297" s="584"/>
      <c r="F297" s="541"/>
      <c r="G297" s="540">
        <f t="shared" si="166"/>
        <v>0</v>
      </c>
      <c r="H297" s="541"/>
      <c r="I297" s="541"/>
      <c r="J297" s="541"/>
      <c r="K297" s="541"/>
      <c r="L297" s="541"/>
      <c r="M297" s="541"/>
      <c r="N297" s="541"/>
      <c r="O297" s="541"/>
      <c r="P297" s="541"/>
      <c r="Q297" s="541"/>
      <c r="R297" s="541"/>
      <c r="S297" s="543">
        <f t="shared" si="167"/>
        <v>0</v>
      </c>
      <c r="T297" s="567">
        <f t="shared" si="168"/>
        <v>0</v>
      </c>
      <c r="U297" s="545"/>
      <c r="V297" s="618">
        <f t="shared" si="169"/>
        <v>0</v>
      </c>
      <c r="W297" s="546">
        <f t="shared" si="170"/>
        <v>0</v>
      </c>
      <c r="X297" s="546">
        <f t="shared" si="171"/>
        <v>0</v>
      </c>
      <c r="Y297" s="546">
        <f t="shared" si="172"/>
        <v>0</v>
      </c>
      <c r="Z297" s="619">
        <f t="shared" si="173"/>
        <v>0</v>
      </c>
      <c r="AA297" s="547">
        <f t="shared" si="174"/>
        <v>0</v>
      </c>
      <c r="AB297" s="547">
        <f t="shared" si="175"/>
        <v>0</v>
      </c>
      <c r="AC297" s="547">
        <f t="shared" si="176"/>
        <v>0</v>
      </c>
      <c r="AD297" s="620">
        <f t="shared" si="177"/>
        <v>0</v>
      </c>
      <c r="AE297" s="548">
        <f t="shared" si="178"/>
        <v>0</v>
      </c>
      <c r="AF297" s="548">
        <f t="shared" si="179"/>
        <v>0</v>
      </c>
      <c r="AG297" s="548">
        <f t="shared" si="180"/>
        <v>0</v>
      </c>
      <c r="AH297" s="549">
        <f t="shared" si="181"/>
        <v>0</v>
      </c>
      <c r="AI297" s="549">
        <f t="shared" si="182"/>
        <v>0</v>
      </c>
      <c r="AJ297" s="549">
        <f t="shared" si="183"/>
        <v>0</v>
      </c>
      <c r="AK297" s="483">
        <f t="shared" si="184"/>
        <v>0</v>
      </c>
      <c r="AL297" s="483">
        <f t="shared" si="185"/>
        <v>0</v>
      </c>
      <c r="AM297" s="483">
        <f t="shared" si="186"/>
        <v>0</v>
      </c>
      <c r="AN297" s="1021">
        <f t="shared" si="187"/>
        <v>0</v>
      </c>
      <c r="AO297" s="1019">
        <f t="shared" si="188"/>
        <v>0</v>
      </c>
      <c r="AP297" s="1020">
        <f t="shared" si="189"/>
        <v>0</v>
      </c>
      <c r="AQ297" s="1104"/>
      <c r="AR297" s="1109"/>
      <c r="AS297" s="1110"/>
    </row>
    <row r="298" spans="1:45" x14ac:dyDescent="0.2">
      <c r="A298" s="550"/>
      <c r="B298" s="551"/>
      <c r="C298" s="565"/>
      <c r="D298" s="584"/>
      <c r="E298" s="584"/>
      <c r="F298" s="541"/>
      <c r="G298" s="540">
        <f t="shared" si="166"/>
        <v>0</v>
      </c>
      <c r="H298" s="541"/>
      <c r="I298" s="541"/>
      <c r="J298" s="541"/>
      <c r="K298" s="541"/>
      <c r="L298" s="541"/>
      <c r="M298" s="541"/>
      <c r="N298" s="541"/>
      <c r="O298" s="541"/>
      <c r="P298" s="541"/>
      <c r="Q298" s="541"/>
      <c r="R298" s="541"/>
      <c r="S298" s="543">
        <f t="shared" si="167"/>
        <v>0</v>
      </c>
      <c r="T298" s="567">
        <f t="shared" si="168"/>
        <v>0</v>
      </c>
      <c r="U298" s="545"/>
      <c r="V298" s="618">
        <f t="shared" si="169"/>
        <v>0</v>
      </c>
      <c r="W298" s="546">
        <f t="shared" si="170"/>
        <v>0</v>
      </c>
      <c r="X298" s="546">
        <f t="shared" si="171"/>
        <v>0</v>
      </c>
      <c r="Y298" s="546">
        <f t="shared" si="172"/>
        <v>0</v>
      </c>
      <c r="Z298" s="619">
        <f t="shared" si="173"/>
        <v>0</v>
      </c>
      <c r="AA298" s="547">
        <f t="shared" si="174"/>
        <v>0</v>
      </c>
      <c r="AB298" s="547">
        <f t="shared" si="175"/>
        <v>0</v>
      </c>
      <c r="AC298" s="547">
        <f t="shared" si="176"/>
        <v>0</v>
      </c>
      <c r="AD298" s="620">
        <f t="shared" si="177"/>
        <v>0</v>
      </c>
      <c r="AE298" s="548">
        <f t="shared" si="178"/>
        <v>0</v>
      </c>
      <c r="AF298" s="548">
        <f t="shared" si="179"/>
        <v>0</v>
      </c>
      <c r="AG298" s="548">
        <f t="shared" si="180"/>
        <v>0</v>
      </c>
      <c r="AH298" s="549">
        <f t="shared" si="181"/>
        <v>0</v>
      </c>
      <c r="AI298" s="549">
        <f t="shared" si="182"/>
        <v>0</v>
      </c>
      <c r="AJ298" s="549">
        <f t="shared" si="183"/>
        <v>0</v>
      </c>
      <c r="AK298" s="483">
        <f t="shared" si="184"/>
        <v>0</v>
      </c>
      <c r="AL298" s="483">
        <f t="shared" si="185"/>
        <v>0</v>
      </c>
      <c r="AM298" s="483">
        <f t="shared" si="186"/>
        <v>0</v>
      </c>
      <c r="AN298" s="1021">
        <f t="shared" si="187"/>
        <v>0</v>
      </c>
      <c r="AO298" s="1019">
        <f t="shared" si="188"/>
        <v>0</v>
      </c>
      <c r="AP298" s="1020">
        <f t="shared" si="189"/>
        <v>0</v>
      </c>
      <c r="AQ298" s="1104"/>
      <c r="AR298" s="1109"/>
      <c r="AS298" s="1110"/>
    </row>
    <row r="299" spans="1:45" x14ac:dyDescent="0.2">
      <c r="A299" s="550"/>
      <c r="B299" s="551"/>
      <c r="C299" s="565"/>
      <c r="D299" s="584"/>
      <c r="E299" s="584"/>
      <c r="F299" s="541"/>
      <c r="G299" s="540">
        <f t="shared" si="166"/>
        <v>0</v>
      </c>
      <c r="H299" s="541"/>
      <c r="I299" s="541"/>
      <c r="J299" s="541"/>
      <c r="K299" s="541"/>
      <c r="L299" s="541"/>
      <c r="M299" s="541"/>
      <c r="N299" s="541"/>
      <c r="O299" s="541"/>
      <c r="P299" s="541"/>
      <c r="Q299" s="541"/>
      <c r="R299" s="541"/>
      <c r="S299" s="543">
        <f t="shared" si="167"/>
        <v>0</v>
      </c>
      <c r="T299" s="567">
        <f t="shared" si="168"/>
        <v>0</v>
      </c>
      <c r="U299" s="545"/>
      <c r="V299" s="618">
        <f t="shared" si="169"/>
        <v>0</v>
      </c>
      <c r="W299" s="546">
        <f t="shared" si="170"/>
        <v>0</v>
      </c>
      <c r="X299" s="546">
        <f t="shared" si="171"/>
        <v>0</v>
      </c>
      <c r="Y299" s="546">
        <f t="shared" si="172"/>
        <v>0</v>
      </c>
      <c r="Z299" s="619">
        <f t="shared" si="173"/>
        <v>0</v>
      </c>
      <c r="AA299" s="547">
        <f t="shared" si="174"/>
        <v>0</v>
      </c>
      <c r="AB299" s="547">
        <f t="shared" si="175"/>
        <v>0</v>
      </c>
      <c r="AC299" s="547">
        <f t="shared" si="176"/>
        <v>0</v>
      </c>
      <c r="AD299" s="620">
        <f t="shared" si="177"/>
        <v>0</v>
      </c>
      <c r="AE299" s="548">
        <f t="shared" si="178"/>
        <v>0</v>
      </c>
      <c r="AF299" s="548">
        <f t="shared" si="179"/>
        <v>0</v>
      </c>
      <c r="AG299" s="548">
        <f t="shared" si="180"/>
        <v>0</v>
      </c>
      <c r="AH299" s="549">
        <f t="shared" si="181"/>
        <v>0</v>
      </c>
      <c r="AI299" s="549">
        <f t="shared" si="182"/>
        <v>0</v>
      </c>
      <c r="AJ299" s="549">
        <f t="shared" si="183"/>
        <v>0</v>
      </c>
      <c r="AK299" s="483">
        <f t="shared" si="184"/>
        <v>0</v>
      </c>
      <c r="AL299" s="483">
        <f t="shared" si="185"/>
        <v>0</v>
      </c>
      <c r="AM299" s="483">
        <f t="shared" si="186"/>
        <v>0</v>
      </c>
      <c r="AN299" s="1021">
        <f t="shared" si="187"/>
        <v>0</v>
      </c>
      <c r="AO299" s="1019">
        <f t="shared" si="188"/>
        <v>0</v>
      </c>
      <c r="AP299" s="1020">
        <f t="shared" si="189"/>
        <v>0</v>
      </c>
      <c r="AQ299" s="1104"/>
      <c r="AR299" s="1109"/>
      <c r="AS299" s="1110"/>
    </row>
    <row r="300" spans="1:45" x14ac:dyDescent="0.2">
      <c r="A300" s="550"/>
      <c r="B300" s="551"/>
      <c r="C300" s="565"/>
      <c r="D300" s="584"/>
      <c r="E300" s="584"/>
      <c r="F300" s="541"/>
      <c r="G300" s="540">
        <f t="shared" si="166"/>
        <v>0</v>
      </c>
      <c r="H300" s="541"/>
      <c r="I300" s="541"/>
      <c r="J300" s="541"/>
      <c r="K300" s="541"/>
      <c r="L300" s="541"/>
      <c r="M300" s="541"/>
      <c r="N300" s="541"/>
      <c r="O300" s="541"/>
      <c r="P300" s="541"/>
      <c r="Q300" s="541"/>
      <c r="R300" s="541"/>
      <c r="S300" s="543">
        <f t="shared" si="167"/>
        <v>0</v>
      </c>
      <c r="T300" s="567">
        <f t="shared" si="168"/>
        <v>0</v>
      </c>
      <c r="U300" s="545"/>
      <c r="V300" s="618">
        <f t="shared" si="169"/>
        <v>0</v>
      </c>
      <c r="W300" s="546">
        <f t="shared" si="170"/>
        <v>0</v>
      </c>
      <c r="X300" s="546">
        <f t="shared" si="171"/>
        <v>0</v>
      </c>
      <c r="Y300" s="546">
        <f t="shared" si="172"/>
        <v>0</v>
      </c>
      <c r="Z300" s="619">
        <f t="shared" si="173"/>
        <v>0</v>
      </c>
      <c r="AA300" s="547">
        <f t="shared" si="174"/>
        <v>0</v>
      </c>
      <c r="AB300" s="547">
        <f t="shared" si="175"/>
        <v>0</v>
      </c>
      <c r="AC300" s="547">
        <f t="shared" si="176"/>
        <v>0</v>
      </c>
      <c r="AD300" s="620">
        <f t="shared" si="177"/>
        <v>0</v>
      </c>
      <c r="AE300" s="548">
        <f t="shared" si="178"/>
        <v>0</v>
      </c>
      <c r="AF300" s="548">
        <f t="shared" si="179"/>
        <v>0</v>
      </c>
      <c r="AG300" s="548">
        <f t="shared" si="180"/>
        <v>0</v>
      </c>
      <c r="AH300" s="549">
        <f t="shared" si="181"/>
        <v>0</v>
      </c>
      <c r="AI300" s="549">
        <f t="shared" si="182"/>
        <v>0</v>
      </c>
      <c r="AJ300" s="549">
        <f t="shared" si="183"/>
        <v>0</v>
      </c>
      <c r="AK300" s="483">
        <f t="shared" si="184"/>
        <v>0</v>
      </c>
      <c r="AL300" s="483">
        <f t="shared" si="185"/>
        <v>0</v>
      </c>
      <c r="AM300" s="483">
        <f t="shared" si="186"/>
        <v>0</v>
      </c>
      <c r="AN300" s="1021">
        <f t="shared" si="187"/>
        <v>0</v>
      </c>
      <c r="AO300" s="1019">
        <f t="shared" si="188"/>
        <v>0</v>
      </c>
      <c r="AP300" s="1020">
        <f t="shared" si="189"/>
        <v>0</v>
      </c>
      <c r="AQ300" s="1104"/>
      <c r="AR300" s="1109"/>
      <c r="AS300" s="1110"/>
    </row>
    <row r="301" spans="1:45" x14ac:dyDescent="0.2">
      <c r="A301" s="550"/>
      <c r="B301" s="551"/>
      <c r="C301" s="565"/>
      <c r="D301" s="584"/>
      <c r="E301" s="584"/>
      <c r="F301" s="541"/>
      <c r="G301" s="540">
        <f t="shared" si="166"/>
        <v>0</v>
      </c>
      <c r="H301" s="541"/>
      <c r="I301" s="541"/>
      <c r="J301" s="541"/>
      <c r="K301" s="541"/>
      <c r="L301" s="541"/>
      <c r="M301" s="541"/>
      <c r="N301" s="541"/>
      <c r="O301" s="541"/>
      <c r="P301" s="541"/>
      <c r="Q301" s="541"/>
      <c r="R301" s="541"/>
      <c r="S301" s="543">
        <f t="shared" si="167"/>
        <v>0</v>
      </c>
      <c r="T301" s="567">
        <f t="shared" si="168"/>
        <v>0</v>
      </c>
      <c r="U301" s="545"/>
      <c r="V301" s="618">
        <f t="shared" si="169"/>
        <v>0</v>
      </c>
      <c r="W301" s="546">
        <f t="shared" si="170"/>
        <v>0</v>
      </c>
      <c r="X301" s="546">
        <f t="shared" si="171"/>
        <v>0</v>
      </c>
      <c r="Y301" s="546">
        <f t="shared" si="172"/>
        <v>0</v>
      </c>
      <c r="Z301" s="619">
        <f t="shared" si="173"/>
        <v>0</v>
      </c>
      <c r="AA301" s="547">
        <f t="shared" si="174"/>
        <v>0</v>
      </c>
      <c r="AB301" s="547">
        <f t="shared" si="175"/>
        <v>0</v>
      </c>
      <c r="AC301" s="547">
        <f t="shared" si="176"/>
        <v>0</v>
      </c>
      <c r="AD301" s="620">
        <f t="shared" si="177"/>
        <v>0</v>
      </c>
      <c r="AE301" s="548">
        <f t="shared" si="178"/>
        <v>0</v>
      </c>
      <c r="AF301" s="548">
        <f t="shared" si="179"/>
        <v>0</v>
      </c>
      <c r="AG301" s="548">
        <f t="shared" si="180"/>
        <v>0</v>
      </c>
      <c r="AH301" s="549">
        <f t="shared" si="181"/>
        <v>0</v>
      </c>
      <c r="AI301" s="549">
        <f t="shared" si="182"/>
        <v>0</v>
      </c>
      <c r="AJ301" s="549">
        <f t="shared" si="183"/>
        <v>0</v>
      </c>
      <c r="AK301" s="483">
        <f t="shared" si="184"/>
        <v>0</v>
      </c>
      <c r="AL301" s="483">
        <f t="shared" si="185"/>
        <v>0</v>
      </c>
      <c r="AM301" s="483">
        <f t="shared" si="186"/>
        <v>0</v>
      </c>
      <c r="AN301" s="1021">
        <f t="shared" si="187"/>
        <v>0</v>
      </c>
      <c r="AO301" s="1019">
        <f t="shared" si="188"/>
        <v>0</v>
      </c>
      <c r="AP301" s="1020">
        <f t="shared" si="189"/>
        <v>0</v>
      </c>
      <c r="AQ301" s="1104"/>
      <c r="AR301" s="1109"/>
      <c r="AS301" s="1110"/>
    </row>
    <row r="302" spans="1:45" x14ac:dyDescent="0.2">
      <c r="A302" s="550"/>
      <c r="B302" s="551"/>
      <c r="C302" s="565"/>
      <c r="D302" s="584"/>
      <c r="E302" s="584"/>
      <c r="F302" s="541"/>
      <c r="G302" s="540">
        <f t="shared" si="166"/>
        <v>0</v>
      </c>
      <c r="H302" s="541"/>
      <c r="I302" s="541"/>
      <c r="J302" s="541"/>
      <c r="K302" s="541"/>
      <c r="L302" s="541"/>
      <c r="M302" s="541"/>
      <c r="N302" s="541"/>
      <c r="O302" s="541"/>
      <c r="P302" s="541"/>
      <c r="Q302" s="541"/>
      <c r="R302" s="541"/>
      <c r="S302" s="543">
        <f t="shared" si="167"/>
        <v>0</v>
      </c>
      <c r="T302" s="567">
        <f t="shared" si="168"/>
        <v>0</v>
      </c>
      <c r="U302" s="545"/>
      <c r="V302" s="618">
        <f t="shared" si="169"/>
        <v>0</v>
      </c>
      <c r="W302" s="546">
        <f t="shared" si="170"/>
        <v>0</v>
      </c>
      <c r="X302" s="546">
        <f t="shared" si="171"/>
        <v>0</v>
      </c>
      <c r="Y302" s="546">
        <f t="shared" si="172"/>
        <v>0</v>
      </c>
      <c r="Z302" s="619">
        <f t="shared" si="173"/>
        <v>0</v>
      </c>
      <c r="AA302" s="547">
        <f t="shared" si="174"/>
        <v>0</v>
      </c>
      <c r="AB302" s="547">
        <f t="shared" si="175"/>
        <v>0</v>
      </c>
      <c r="AC302" s="547">
        <f t="shared" si="176"/>
        <v>0</v>
      </c>
      <c r="AD302" s="620">
        <f t="shared" si="177"/>
        <v>0</v>
      </c>
      <c r="AE302" s="548">
        <f t="shared" si="178"/>
        <v>0</v>
      </c>
      <c r="AF302" s="548">
        <f t="shared" si="179"/>
        <v>0</v>
      </c>
      <c r="AG302" s="548">
        <f t="shared" si="180"/>
        <v>0</v>
      </c>
      <c r="AH302" s="549">
        <f t="shared" si="181"/>
        <v>0</v>
      </c>
      <c r="AI302" s="549">
        <f t="shared" si="182"/>
        <v>0</v>
      </c>
      <c r="AJ302" s="549">
        <f t="shared" si="183"/>
        <v>0</v>
      </c>
      <c r="AK302" s="483">
        <f t="shared" si="184"/>
        <v>0</v>
      </c>
      <c r="AL302" s="483">
        <f t="shared" si="185"/>
        <v>0</v>
      </c>
      <c r="AM302" s="483">
        <f t="shared" si="186"/>
        <v>0</v>
      </c>
      <c r="AN302" s="1021">
        <f t="shared" si="187"/>
        <v>0</v>
      </c>
      <c r="AO302" s="1019">
        <f t="shared" si="188"/>
        <v>0</v>
      </c>
      <c r="AP302" s="1020">
        <f t="shared" si="189"/>
        <v>0</v>
      </c>
      <c r="AQ302" s="1104"/>
      <c r="AR302" s="1109"/>
      <c r="AS302" s="1110"/>
    </row>
    <row r="303" spans="1:45" x14ac:dyDescent="0.2">
      <c r="A303" s="550"/>
      <c r="B303" s="551"/>
      <c r="C303" s="565"/>
      <c r="D303" s="584"/>
      <c r="E303" s="584"/>
      <c r="F303" s="541"/>
      <c r="G303" s="540">
        <f t="shared" si="166"/>
        <v>0</v>
      </c>
      <c r="H303" s="541"/>
      <c r="I303" s="541"/>
      <c r="J303" s="541"/>
      <c r="K303" s="541"/>
      <c r="L303" s="541"/>
      <c r="M303" s="541"/>
      <c r="N303" s="541"/>
      <c r="O303" s="541"/>
      <c r="P303" s="541"/>
      <c r="Q303" s="541"/>
      <c r="R303" s="541"/>
      <c r="S303" s="543">
        <f t="shared" si="167"/>
        <v>0</v>
      </c>
      <c r="T303" s="567">
        <f t="shared" si="168"/>
        <v>0</v>
      </c>
      <c r="U303" s="545"/>
      <c r="V303" s="618">
        <f t="shared" si="169"/>
        <v>0</v>
      </c>
      <c r="W303" s="546">
        <f t="shared" si="170"/>
        <v>0</v>
      </c>
      <c r="X303" s="546">
        <f t="shared" si="171"/>
        <v>0</v>
      </c>
      <c r="Y303" s="546">
        <f t="shared" si="172"/>
        <v>0</v>
      </c>
      <c r="Z303" s="619">
        <f t="shared" si="173"/>
        <v>0</v>
      </c>
      <c r="AA303" s="547">
        <f t="shared" si="174"/>
        <v>0</v>
      </c>
      <c r="AB303" s="547">
        <f t="shared" si="175"/>
        <v>0</v>
      </c>
      <c r="AC303" s="547">
        <f t="shared" si="176"/>
        <v>0</v>
      </c>
      <c r="AD303" s="620">
        <f t="shared" si="177"/>
        <v>0</v>
      </c>
      <c r="AE303" s="548">
        <f t="shared" si="178"/>
        <v>0</v>
      </c>
      <c r="AF303" s="548">
        <f t="shared" si="179"/>
        <v>0</v>
      </c>
      <c r="AG303" s="548">
        <f t="shared" si="180"/>
        <v>0</v>
      </c>
      <c r="AH303" s="549">
        <f t="shared" si="181"/>
        <v>0</v>
      </c>
      <c r="AI303" s="549">
        <f t="shared" si="182"/>
        <v>0</v>
      </c>
      <c r="AJ303" s="549">
        <f t="shared" si="183"/>
        <v>0</v>
      </c>
      <c r="AK303" s="483">
        <f t="shared" si="184"/>
        <v>0</v>
      </c>
      <c r="AL303" s="483">
        <f t="shared" si="185"/>
        <v>0</v>
      </c>
      <c r="AM303" s="483">
        <f t="shared" si="186"/>
        <v>0</v>
      </c>
      <c r="AN303" s="1021">
        <f t="shared" si="187"/>
        <v>0</v>
      </c>
      <c r="AO303" s="1019">
        <f t="shared" si="188"/>
        <v>0</v>
      </c>
      <c r="AP303" s="1020">
        <f t="shared" si="189"/>
        <v>0</v>
      </c>
      <c r="AQ303" s="1104"/>
      <c r="AR303" s="1109"/>
      <c r="AS303" s="1110"/>
    </row>
    <row r="304" spans="1:45" x14ac:dyDescent="0.2">
      <c r="A304" s="550"/>
      <c r="B304" s="551"/>
      <c r="C304" s="565"/>
      <c r="D304" s="584"/>
      <c r="E304" s="584"/>
      <c r="F304" s="541"/>
      <c r="G304" s="540">
        <f t="shared" si="166"/>
        <v>0</v>
      </c>
      <c r="H304" s="541"/>
      <c r="I304" s="541"/>
      <c r="J304" s="541"/>
      <c r="K304" s="541"/>
      <c r="L304" s="541"/>
      <c r="M304" s="541"/>
      <c r="N304" s="541"/>
      <c r="O304" s="541"/>
      <c r="P304" s="541"/>
      <c r="Q304" s="541"/>
      <c r="R304" s="541"/>
      <c r="S304" s="543">
        <f t="shared" si="167"/>
        <v>0</v>
      </c>
      <c r="T304" s="567">
        <f t="shared" si="168"/>
        <v>0</v>
      </c>
      <c r="U304" s="545"/>
      <c r="V304" s="618">
        <f t="shared" si="169"/>
        <v>0</v>
      </c>
      <c r="W304" s="546">
        <f t="shared" si="170"/>
        <v>0</v>
      </c>
      <c r="X304" s="546">
        <f t="shared" si="171"/>
        <v>0</v>
      </c>
      <c r="Y304" s="546">
        <f t="shared" si="172"/>
        <v>0</v>
      </c>
      <c r="Z304" s="619">
        <f t="shared" si="173"/>
        <v>0</v>
      </c>
      <c r="AA304" s="547">
        <f t="shared" si="174"/>
        <v>0</v>
      </c>
      <c r="AB304" s="547">
        <f t="shared" si="175"/>
        <v>0</v>
      </c>
      <c r="AC304" s="547">
        <f t="shared" si="176"/>
        <v>0</v>
      </c>
      <c r="AD304" s="620">
        <f t="shared" si="177"/>
        <v>0</v>
      </c>
      <c r="AE304" s="548">
        <f t="shared" si="178"/>
        <v>0</v>
      </c>
      <c r="AF304" s="548">
        <f t="shared" si="179"/>
        <v>0</v>
      </c>
      <c r="AG304" s="548">
        <f t="shared" si="180"/>
        <v>0</v>
      </c>
      <c r="AH304" s="549">
        <f t="shared" si="181"/>
        <v>0</v>
      </c>
      <c r="AI304" s="549">
        <f t="shared" si="182"/>
        <v>0</v>
      </c>
      <c r="AJ304" s="549">
        <f t="shared" si="183"/>
        <v>0</v>
      </c>
      <c r="AK304" s="483">
        <f t="shared" si="184"/>
        <v>0</v>
      </c>
      <c r="AL304" s="483">
        <f t="shared" si="185"/>
        <v>0</v>
      </c>
      <c r="AM304" s="483">
        <f t="shared" si="186"/>
        <v>0</v>
      </c>
      <c r="AN304" s="1021">
        <f t="shared" si="187"/>
        <v>0</v>
      </c>
      <c r="AO304" s="1019">
        <f t="shared" si="188"/>
        <v>0</v>
      </c>
      <c r="AP304" s="1020">
        <f t="shared" si="189"/>
        <v>0</v>
      </c>
      <c r="AQ304" s="1104"/>
      <c r="AR304" s="1109"/>
      <c r="AS304" s="1110"/>
    </row>
    <row r="305" spans="1:52" x14ac:dyDescent="0.2">
      <c r="A305" s="550"/>
      <c r="B305" s="551"/>
      <c r="C305" s="565"/>
      <c r="D305" s="584"/>
      <c r="E305" s="584"/>
      <c r="F305" s="541"/>
      <c r="G305" s="540">
        <f t="shared" si="166"/>
        <v>0</v>
      </c>
      <c r="H305" s="541"/>
      <c r="I305" s="541"/>
      <c r="J305" s="541"/>
      <c r="K305" s="541"/>
      <c r="L305" s="541"/>
      <c r="M305" s="541"/>
      <c r="N305" s="541"/>
      <c r="O305" s="541"/>
      <c r="P305" s="541"/>
      <c r="Q305" s="541"/>
      <c r="R305" s="541"/>
      <c r="S305" s="543">
        <f t="shared" si="167"/>
        <v>0</v>
      </c>
      <c r="T305" s="567">
        <f t="shared" si="168"/>
        <v>0</v>
      </c>
      <c r="U305" s="545"/>
      <c r="V305" s="618">
        <f t="shared" si="169"/>
        <v>0</v>
      </c>
      <c r="W305" s="546">
        <f t="shared" si="170"/>
        <v>0</v>
      </c>
      <c r="X305" s="546">
        <f t="shared" si="171"/>
        <v>0</v>
      </c>
      <c r="Y305" s="546">
        <f t="shared" si="172"/>
        <v>0</v>
      </c>
      <c r="Z305" s="619">
        <f t="shared" si="173"/>
        <v>0</v>
      </c>
      <c r="AA305" s="547">
        <f t="shared" si="174"/>
        <v>0</v>
      </c>
      <c r="AB305" s="547">
        <f t="shared" si="175"/>
        <v>0</v>
      </c>
      <c r="AC305" s="547">
        <f t="shared" si="176"/>
        <v>0</v>
      </c>
      <c r="AD305" s="620">
        <f t="shared" si="177"/>
        <v>0</v>
      </c>
      <c r="AE305" s="548">
        <f t="shared" si="178"/>
        <v>0</v>
      </c>
      <c r="AF305" s="548">
        <f t="shared" si="179"/>
        <v>0</v>
      </c>
      <c r="AG305" s="548">
        <f t="shared" si="180"/>
        <v>0</v>
      </c>
      <c r="AH305" s="549">
        <f t="shared" si="181"/>
        <v>0</v>
      </c>
      <c r="AI305" s="549">
        <f t="shared" si="182"/>
        <v>0</v>
      </c>
      <c r="AJ305" s="549">
        <f t="shared" si="183"/>
        <v>0</v>
      </c>
      <c r="AK305" s="483">
        <f t="shared" si="184"/>
        <v>0</v>
      </c>
      <c r="AL305" s="483">
        <f t="shared" si="185"/>
        <v>0</v>
      </c>
      <c r="AM305" s="483">
        <f t="shared" si="186"/>
        <v>0</v>
      </c>
      <c r="AN305" s="1021">
        <f t="shared" si="187"/>
        <v>0</v>
      </c>
      <c r="AO305" s="1019">
        <f t="shared" si="188"/>
        <v>0</v>
      </c>
      <c r="AP305" s="1020">
        <f t="shared" si="189"/>
        <v>0</v>
      </c>
      <c r="AQ305" s="1104"/>
      <c r="AR305" s="1109"/>
      <c r="AS305" s="1110"/>
    </row>
    <row r="306" spans="1:52" x14ac:dyDescent="0.2">
      <c r="A306" s="550"/>
      <c r="B306" s="551"/>
      <c r="C306" s="565"/>
      <c r="D306" s="584"/>
      <c r="E306" s="584"/>
      <c r="F306" s="541"/>
      <c r="G306" s="540">
        <f t="shared" si="166"/>
        <v>0</v>
      </c>
      <c r="H306" s="541"/>
      <c r="I306" s="541"/>
      <c r="J306" s="541"/>
      <c r="K306" s="541"/>
      <c r="L306" s="541"/>
      <c r="M306" s="541"/>
      <c r="N306" s="541"/>
      <c r="O306" s="541"/>
      <c r="P306" s="541"/>
      <c r="Q306" s="541"/>
      <c r="R306" s="541"/>
      <c r="S306" s="543">
        <f t="shared" si="167"/>
        <v>0</v>
      </c>
      <c r="T306" s="567">
        <f t="shared" si="168"/>
        <v>0</v>
      </c>
      <c r="U306" s="545"/>
      <c r="V306" s="618">
        <f t="shared" si="169"/>
        <v>0</v>
      </c>
      <c r="W306" s="546">
        <f t="shared" si="170"/>
        <v>0</v>
      </c>
      <c r="X306" s="546">
        <f t="shared" si="171"/>
        <v>0</v>
      </c>
      <c r="Y306" s="546">
        <f t="shared" si="172"/>
        <v>0</v>
      </c>
      <c r="Z306" s="619">
        <f t="shared" si="173"/>
        <v>0</v>
      </c>
      <c r="AA306" s="547">
        <f t="shared" si="174"/>
        <v>0</v>
      </c>
      <c r="AB306" s="547">
        <f t="shared" si="175"/>
        <v>0</v>
      </c>
      <c r="AC306" s="547">
        <f t="shared" si="176"/>
        <v>0</v>
      </c>
      <c r="AD306" s="620">
        <f t="shared" si="177"/>
        <v>0</v>
      </c>
      <c r="AE306" s="548">
        <f t="shared" si="178"/>
        <v>0</v>
      </c>
      <c r="AF306" s="548">
        <f t="shared" si="179"/>
        <v>0</v>
      </c>
      <c r="AG306" s="548">
        <f t="shared" si="180"/>
        <v>0</v>
      </c>
      <c r="AH306" s="549">
        <f t="shared" si="181"/>
        <v>0</v>
      </c>
      <c r="AI306" s="549">
        <f t="shared" si="182"/>
        <v>0</v>
      </c>
      <c r="AJ306" s="549">
        <f t="shared" si="183"/>
        <v>0</v>
      </c>
      <c r="AK306" s="483">
        <f t="shared" si="184"/>
        <v>0</v>
      </c>
      <c r="AL306" s="483">
        <f t="shared" si="185"/>
        <v>0</v>
      </c>
      <c r="AM306" s="483">
        <f t="shared" si="186"/>
        <v>0</v>
      </c>
      <c r="AN306" s="1021">
        <f t="shared" si="187"/>
        <v>0</v>
      </c>
      <c r="AO306" s="1019">
        <f t="shared" si="188"/>
        <v>0</v>
      </c>
      <c r="AP306" s="1020">
        <f t="shared" si="189"/>
        <v>0</v>
      </c>
      <c r="AQ306" s="1104"/>
      <c r="AR306" s="1109"/>
      <c r="AS306" s="1110"/>
    </row>
    <row r="307" spans="1:52" x14ac:dyDescent="0.2">
      <c r="A307" s="550"/>
      <c r="B307" s="551"/>
      <c r="C307" s="565"/>
      <c r="D307" s="584"/>
      <c r="E307" s="584"/>
      <c r="F307" s="541"/>
      <c r="G307" s="540">
        <f t="shared" si="166"/>
        <v>0</v>
      </c>
      <c r="H307" s="541"/>
      <c r="I307" s="541"/>
      <c r="J307" s="541"/>
      <c r="K307" s="541"/>
      <c r="L307" s="541"/>
      <c r="M307" s="541"/>
      <c r="N307" s="541"/>
      <c r="O307" s="541"/>
      <c r="P307" s="541"/>
      <c r="Q307" s="541"/>
      <c r="R307" s="541"/>
      <c r="S307" s="543">
        <f t="shared" si="167"/>
        <v>0</v>
      </c>
      <c r="T307" s="567">
        <f t="shared" si="168"/>
        <v>0</v>
      </c>
      <c r="U307" s="545"/>
      <c r="V307" s="618">
        <f t="shared" si="169"/>
        <v>0</v>
      </c>
      <c r="W307" s="546">
        <f t="shared" si="170"/>
        <v>0</v>
      </c>
      <c r="X307" s="546">
        <f t="shared" si="171"/>
        <v>0</v>
      </c>
      <c r="Y307" s="546">
        <f t="shared" si="172"/>
        <v>0</v>
      </c>
      <c r="Z307" s="619">
        <f t="shared" si="173"/>
        <v>0</v>
      </c>
      <c r="AA307" s="547">
        <f t="shared" si="174"/>
        <v>0</v>
      </c>
      <c r="AB307" s="547">
        <f t="shared" si="175"/>
        <v>0</v>
      </c>
      <c r="AC307" s="547">
        <f t="shared" si="176"/>
        <v>0</v>
      </c>
      <c r="AD307" s="620">
        <f t="shared" si="177"/>
        <v>0</v>
      </c>
      <c r="AE307" s="548">
        <f t="shared" si="178"/>
        <v>0</v>
      </c>
      <c r="AF307" s="548">
        <f t="shared" si="179"/>
        <v>0</v>
      </c>
      <c r="AG307" s="548">
        <f t="shared" si="180"/>
        <v>0</v>
      </c>
      <c r="AH307" s="549">
        <f t="shared" si="181"/>
        <v>0</v>
      </c>
      <c r="AI307" s="549">
        <f t="shared" si="182"/>
        <v>0</v>
      </c>
      <c r="AJ307" s="549">
        <f t="shared" si="183"/>
        <v>0</v>
      </c>
      <c r="AK307" s="483">
        <f t="shared" si="184"/>
        <v>0</v>
      </c>
      <c r="AL307" s="483">
        <f t="shared" si="185"/>
        <v>0</v>
      </c>
      <c r="AM307" s="483">
        <f t="shared" si="186"/>
        <v>0</v>
      </c>
      <c r="AN307" s="1021">
        <f t="shared" si="187"/>
        <v>0</v>
      </c>
      <c r="AO307" s="1019">
        <f t="shared" si="188"/>
        <v>0</v>
      </c>
      <c r="AP307" s="1020">
        <f t="shared" si="189"/>
        <v>0</v>
      </c>
      <c r="AQ307" s="1104"/>
      <c r="AR307" s="1109"/>
      <c r="AS307" s="1110"/>
    </row>
    <row r="308" spans="1:52" ht="13.5" thickBot="1" x14ac:dyDescent="0.25">
      <c r="A308" s="550"/>
      <c r="B308" s="551"/>
      <c r="C308" s="565"/>
      <c r="D308" s="584"/>
      <c r="E308" s="584"/>
      <c r="F308" s="541"/>
      <c r="G308" s="540">
        <f t="shared" si="166"/>
        <v>0</v>
      </c>
      <c r="H308" s="541"/>
      <c r="I308" s="541"/>
      <c r="J308" s="541"/>
      <c r="K308" s="541"/>
      <c r="L308" s="541"/>
      <c r="M308" s="541"/>
      <c r="N308" s="541"/>
      <c r="O308" s="541"/>
      <c r="P308" s="541"/>
      <c r="Q308" s="541"/>
      <c r="R308" s="541"/>
      <c r="S308" s="543">
        <f t="shared" si="167"/>
        <v>0</v>
      </c>
      <c r="T308" s="567">
        <f t="shared" si="168"/>
        <v>0</v>
      </c>
      <c r="U308" s="545"/>
      <c r="V308" s="618">
        <f t="shared" si="169"/>
        <v>0</v>
      </c>
      <c r="W308" s="546">
        <f t="shared" si="170"/>
        <v>0</v>
      </c>
      <c r="X308" s="546">
        <f t="shared" si="171"/>
        <v>0</v>
      </c>
      <c r="Y308" s="546">
        <f t="shared" si="172"/>
        <v>0</v>
      </c>
      <c r="Z308" s="619">
        <f t="shared" si="173"/>
        <v>0</v>
      </c>
      <c r="AA308" s="547">
        <f t="shared" si="174"/>
        <v>0</v>
      </c>
      <c r="AB308" s="547">
        <f t="shared" si="175"/>
        <v>0</v>
      </c>
      <c r="AC308" s="547">
        <f t="shared" si="176"/>
        <v>0</v>
      </c>
      <c r="AD308" s="620">
        <f t="shared" si="177"/>
        <v>0</v>
      </c>
      <c r="AE308" s="548">
        <f t="shared" si="178"/>
        <v>0</v>
      </c>
      <c r="AF308" s="548">
        <f t="shared" si="179"/>
        <v>0</v>
      </c>
      <c r="AG308" s="548">
        <f t="shared" si="180"/>
        <v>0</v>
      </c>
      <c r="AH308" s="549">
        <f t="shared" si="181"/>
        <v>0</v>
      </c>
      <c r="AI308" s="549">
        <f t="shared" si="182"/>
        <v>0</v>
      </c>
      <c r="AJ308" s="549">
        <f t="shared" si="183"/>
        <v>0</v>
      </c>
      <c r="AK308" s="483">
        <f t="shared" si="184"/>
        <v>0</v>
      </c>
      <c r="AL308" s="483">
        <f t="shared" si="185"/>
        <v>0</v>
      </c>
      <c r="AM308" s="483">
        <f t="shared" si="186"/>
        <v>0</v>
      </c>
      <c r="AN308" s="1021">
        <f t="shared" si="187"/>
        <v>0</v>
      </c>
      <c r="AO308" s="1019">
        <f t="shared" si="188"/>
        <v>0</v>
      </c>
      <c r="AP308" s="1020">
        <f t="shared" si="189"/>
        <v>0</v>
      </c>
      <c r="AQ308" s="1104"/>
      <c r="AR308" s="1109"/>
      <c r="AS308" s="1110"/>
      <c r="AV308" s="687"/>
      <c r="AX308" s="687"/>
      <c r="AZ308" s="687"/>
    </row>
    <row r="309" spans="1:52" ht="13.5" thickBot="1" x14ac:dyDescent="0.25">
      <c r="A309" s="493" t="s">
        <v>412</v>
      </c>
      <c r="B309" s="494"/>
      <c r="C309" s="485">
        <f>SUM(C279:C308)</f>
        <v>0</v>
      </c>
      <c r="D309" s="486"/>
      <c r="E309" s="486"/>
      <c r="F309" s="486"/>
      <c r="G309" s="558">
        <f>IF(ISERROR(SUM(G279:G308)/C309),0,(SUM(G279:G308)/C309))</f>
        <v>0</v>
      </c>
      <c r="H309" s="558">
        <f t="shared" ref="H309:R309" si="190">IF(ISERROR(SUM(H279:H308)/$C$309),0,(SUM(H279:H308)/$C$309))</f>
        <v>0</v>
      </c>
      <c r="I309" s="558">
        <f t="shared" si="190"/>
        <v>0</v>
      </c>
      <c r="J309" s="558">
        <f t="shared" si="190"/>
        <v>0</v>
      </c>
      <c r="K309" s="558">
        <f t="shared" si="190"/>
        <v>0</v>
      </c>
      <c r="L309" s="558">
        <f t="shared" si="190"/>
        <v>0</v>
      </c>
      <c r="M309" s="558">
        <f t="shared" si="190"/>
        <v>0</v>
      </c>
      <c r="N309" s="558">
        <f t="shared" si="190"/>
        <v>0</v>
      </c>
      <c r="O309" s="558">
        <f t="shared" si="190"/>
        <v>0</v>
      </c>
      <c r="P309" s="558">
        <f t="shared" si="190"/>
        <v>0</v>
      </c>
      <c r="Q309" s="558">
        <f t="shared" si="190"/>
        <v>0</v>
      </c>
      <c r="R309" s="558">
        <f t="shared" si="190"/>
        <v>0</v>
      </c>
      <c r="S309" s="560">
        <f>SUM(S279:S308)</f>
        <v>0</v>
      </c>
      <c r="T309" s="487">
        <f>IFERROR(SUM(S309/C309),0)</f>
        <v>0</v>
      </c>
      <c r="U309" s="488"/>
      <c r="V309" s="488"/>
      <c r="W309" s="488"/>
      <c r="X309" s="488"/>
      <c r="Y309" s="488"/>
      <c r="Z309" s="488"/>
      <c r="AA309" s="488"/>
      <c r="AB309" s="488"/>
      <c r="AC309" s="488"/>
      <c r="AD309" s="488"/>
      <c r="AE309" s="488"/>
      <c r="AF309" s="488"/>
      <c r="AG309" s="488"/>
      <c r="AH309" s="488"/>
      <c r="AI309" s="488"/>
      <c r="AJ309" s="488"/>
      <c r="AK309" s="488"/>
      <c r="AL309" s="488"/>
      <c r="AM309" s="488"/>
      <c r="AN309" s="488"/>
      <c r="AO309" s="488"/>
      <c r="AP309" s="488"/>
    </row>
    <row r="310" spans="1:52" ht="14.45" customHeight="1" thickBot="1" x14ac:dyDescent="0.25">
      <c r="A310" s="495"/>
      <c r="B310" s="496"/>
      <c r="O310" s="1310" t="s">
        <v>726</v>
      </c>
      <c r="P310" s="1311"/>
      <c r="Q310" s="1311"/>
      <c r="R310" s="1311"/>
      <c r="S310" s="1312"/>
      <c r="T310" s="595">
        <f>T309*(100+$S$8)%*(100+$S$9)%</f>
        <v>0</v>
      </c>
      <c r="U310" s="581"/>
      <c r="V310" s="582"/>
      <c r="W310" s="582"/>
      <c r="X310" s="582"/>
      <c r="Y310" s="582"/>
      <c r="Z310" s="582"/>
      <c r="AA310" s="582"/>
      <c r="AB310" s="582"/>
      <c r="AC310" s="582"/>
      <c r="AD310" s="582"/>
      <c r="AE310" s="582"/>
      <c r="AF310" s="582"/>
      <c r="AG310" s="582"/>
      <c r="AH310" s="582"/>
      <c r="AI310" s="582"/>
      <c r="AJ310" s="582"/>
      <c r="AK310" s="582"/>
      <c r="AL310" s="582"/>
      <c r="AM310" s="582"/>
      <c r="AN310" s="582"/>
      <c r="AO310" s="582"/>
      <c r="AP310" s="582"/>
    </row>
    <row r="311" spans="1:52" x14ac:dyDescent="0.2">
      <c r="A311" s="489" t="s">
        <v>413</v>
      </c>
      <c r="B311" s="240"/>
      <c r="J311" s="1052"/>
      <c r="K311" s="1052"/>
      <c r="L311" s="1052"/>
      <c r="M311" s="1052"/>
      <c r="N311" s="1052"/>
      <c r="O311" s="1052"/>
      <c r="P311" s="1052"/>
      <c r="Q311" s="1052"/>
      <c r="R311" s="1052"/>
      <c r="S311" s="1052"/>
      <c r="T311" s="1053"/>
      <c r="U311" s="580"/>
      <c r="V311" s="501"/>
      <c r="W311" s="501"/>
      <c r="X311" s="501"/>
      <c r="Y311" s="501"/>
      <c r="Z311" s="501"/>
      <c r="AA311" s="501"/>
      <c r="AB311" s="501"/>
      <c r="AC311" s="501"/>
      <c r="AD311" s="501"/>
      <c r="AE311" s="501"/>
      <c r="AF311" s="501"/>
      <c r="AG311" s="501"/>
      <c r="AH311" s="501"/>
      <c r="AI311" s="501"/>
      <c r="AJ311" s="501"/>
      <c r="AK311" s="501"/>
      <c r="AL311" s="501"/>
      <c r="AM311" s="501"/>
      <c r="AN311" s="501"/>
      <c r="AO311" s="501"/>
      <c r="AP311" s="501"/>
    </row>
    <row r="312" spans="1:52" x14ac:dyDescent="0.2">
      <c r="A312" s="550"/>
      <c r="B312" s="551"/>
      <c r="C312" s="565"/>
      <c r="D312" s="584"/>
      <c r="E312" s="584"/>
      <c r="F312" s="541"/>
      <c r="G312" s="540">
        <f t="shared" ref="G312:G341" si="191">IFERROR(F312*C312,"")</f>
        <v>0</v>
      </c>
      <c r="H312" s="541"/>
      <c r="I312" s="541"/>
      <c r="J312" s="541"/>
      <c r="K312" s="541"/>
      <c r="L312" s="541"/>
      <c r="M312" s="541"/>
      <c r="N312" s="541"/>
      <c r="O312" s="541"/>
      <c r="P312" s="541"/>
      <c r="Q312" s="541"/>
      <c r="R312" s="541"/>
      <c r="S312" s="543">
        <f t="shared" ref="S312:S341" si="192">IFERROR(IF(A312&lt;&gt;"GfB",(SUM(G312:J312,L312,P312)*12+(N312+O312))*(100+$J$12+$J$13)%+((K312+M312+Q312+R312)*12),(SUM(G312:J312,L312,P312)*12+(N312+O312))*(100+$J$15+$J$13)%+((K312+M312+Q312+R312)*12)),0)</f>
        <v>0</v>
      </c>
      <c r="T312" s="567">
        <f t="shared" ref="T312:T341" si="193">IF(ISERROR(S312/C312),0,(S312/C312))</f>
        <v>0</v>
      </c>
      <c r="U312" s="545"/>
      <c r="V312" s="618">
        <f t="shared" ref="V312:V341" si="194">(IF(AND($B312="PFK/BFK",$C312&gt;0,$F312&gt;0),($G312+$H312),0))</f>
        <v>0</v>
      </c>
      <c r="W312" s="546">
        <f t="shared" ref="W312:W341" si="195">(IF(AND($B312="PFK/BFK",$C312&gt;0,$F312&gt;0),$I312,0))</f>
        <v>0</v>
      </c>
      <c r="X312" s="546">
        <f t="shared" ref="X312:X341" si="196">(IF(AND($B312="PFK/BFK",$C312&gt;0,$F312&gt;0),($J312+$K312),0))</f>
        <v>0</v>
      </c>
      <c r="Y312" s="546">
        <f t="shared" ref="Y312:Y341" si="197">(IF(AND($B312="PFK/BFK",$C312&gt;0,$F312&gt;0),(($N312+$O312)/12),0))</f>
        <v>0</v>
      </c>
      <c r="Z312" s="619">
        <f t="shared" ref="Z312:Z341" si="198">(IF(AND($B312="PK/BK",$C312&gt;0,$F312&gt;0),($G312+$H312),0))</f>
        <v>0</v>
      </c>
      <c r="AA312" s="547">
        <f t="shared" ref="AA312:AA341" si="199">(IF(AND($B312="PK/BK",$C312&gt;0,$F312&gt;0),$I312,0))</f>
        <v>0</v>
      </c>
      <c r="AB312" s="547">
        <f t="shared" ref="AB312:AB341" si="200">(IF(AND($B312="PK/BK",$C312&gt;0,$F312&gt;0),($J312+$K312),0))</f>
        <v>0</v>
      </c>
      <c r="AC312" s="547">
        <f t="shared" ref="AC312:AC341" si="201">(IF(AND($B312="PK/BK",$C312&gt;0,$F312&gt;0),(($N312+$O312)/12),0))</f>
        <v>0</v>
      </c>
      <c r="AD312" s="620">
        <f t="shared" ref="AD312:AD341" si="202">(IF(AND($B312="PK/BK o.",$C312&gt;0,$F312&gt;0),($G312+$H312),0))</f>
        <v>0</v>
      </c>
      <c r="AE312" s="548">
        <f t="shared" ref="AE312:AE341" si="203">(IF(AND($B312="PK/BK o.",$C312&gt;0,$F312&gt;0),$I312,0))</f>
        <v>0</v>
      </c>
      <c r="AF312" s="548">
        <f t="shared" ref="AF312:AF341" si="204">(IF(AND($B312="PK/BK o.",$C312&gt;0,$F312&gt;0),($J312+$K312),0))</f>
        <v>0</v>
      </c>
      <c r="AG312" s="548">
        <f t="shared" ref="AG312:AG341" si="205">(IF(AND($B312="PK/BK o.",$C312&gt;0,$F312&gt;0),(($N312+$O312)/12),0))</f>
        <v>0</v>
      </c>
      <c r="AH312" s="549">
        <f t="shared" ref="AH312:AH341" si="206">IF(AND($B312="PFK/BFK",$C312&gt;0,$F312&gt;0),$C312,0)</f>
        <v>0</v>
      </c>
      <c r="AI312" s="549">
        <f t="shared" ref="AI312:AI341" si="207">IF(AND($B312="PK/BK",$C312&gt;0,$F312&gt;0),$C312,0)</f>
        <v>0</v>
      </c>
      <c r="AJ312" s="549">
        <f t="shared" ref="AJ312:AJ341" si="208">IF(AND($B312="PK/BK o.",$C312&gt;0,$F312&gt;0),$C312,0)</f>
        <v>0</v>
      </c>
      <c r="AK312" s="483">
        <f t="shared" ref="AK312:AK341" si="209">IF(AND($B312="PFK/BFK",$C312&gt;0,$F312&gt;0),$S312,0)</f>
        <v>0</v>
      </c>
      <c r="AL312" s="483">
        <f t="shared" ref="AL312:AL341" si="210">IF(AND($B312="PK/BK",$C312&gt;0,$F312&gt;0),$S312,0)</f>
        <v>0</v>
      </c>
      <c r="AM312" s="483">
        <f t="shared" ref="AM312:AM341" si="211">IF(AND($B312="PK/BK o.",$C312&gt;0,$F312&gt;0),$S312,0)</f>
        <v>0</v>
      </c>
      <c r="AN312" s="1021">
        <f t="shared" ref="AN312:AN341" si="212">IF(AND($B312="PFK/BFK",$C312&gt;0,$F312&gt;0),$R312,0)</f>
        <v>0</v>
      </c>
      <c r="AO312" s="1019">
        <f t="shared" ref="AO312:AO341" si="213">IF(AND($B312="PK/BK",$C312&gt;0,$F312&gt;0),$R312,0)</f>
        <v>0</v>
      </c>
      <c r="AP312" s="1020">
        <f t="shared" ref="AP312:AP341" si="214">IF(AND($B312="PK/BK o.",$C312&gt;0,$F312&gt;0),$R312,0)</f>
        <v>0</v>
      </c>
      <c r="AQ312" s="1104"/>
      <c r="AR312" s="1109"/>
      <c r="AS312" s="1110"/>
    </row>
    <row r="313" spans="1:52" x14ac:dyDescent="0.2">
      <c r="A313" s="550"/>
      <c r="B313" s="551"/>
      <c r="C313" s="565"/>
      <c r="D313" s="584"/>
      <c r="E313" s="584"/>
      <c r="F313" s="541"/>
      <c r="G313" s="540">
        <f t="shared" si="191"/>
        <v>0</v>
      </c>
      <c r="H313" s="541"/>
      <c r="I313" s="541"/>
      <c r="J313" s="541"/>
      <c r="K313" s="541"/>
      <c r="L313" s="541"/>
      <c r="M313" s="541"/>
      <c r="N313" s="541"/>
      <c r="O313" s="541"/>
      <c r="P313" s="541"/>
      <c r="Q313" s="541"/>
      <c r="R313" s="541"/>
      <c r="S313" s="543">
        <f t="shared" si="192"/>
        <v>0</v>
      </c>
      <c r="T313" s="567">
        <f t="shared" si="193"/>
        <v>0</v>
      </c>
      <c r="U313" s="545"/>
      <c r="V313" s="618">
        <f t="shared" si="194"/>
        <v>0</v>
      </c>
      <c r="W313" s="546">
        <f t="shared" si="195"/>
        <v>0</v>
      </c>
      <c r="X313" s="546">
        <f t="shared" si="196"/>
        <v>0</v>
      </c>
      <c r="Y313" s="546">
        <f t="shared" si="197"/>
        <v>0</v>
      </c>
      <c r="Z313" s="619">
        <f t="shared" si="198"/>
        <v>0</v>
      </c>
      <c r="AA313" s="547">
        <f t="shared" si="199"/>
        <v>0</v>
      </c>
      <c r="AB313" s="547">
        <f t="shared" si="200"/>
        <v>0</v>
      </c>
      <c r="AC313" s="547">
        <f t="shared" si="201"/>
        <v>0</v>
      </c>
      <c r="AD313" s="620">
        <f t="shared" si="202"/>
        <v>0</v>
      </c>
      <c r="AE313" s="548">
        <f t="shared" si="203"/>
        <v>0</v>
      </c>
      <c r="AF313" s="548">
        <f t="shared" si="204"/>
        <v>0</v>
      </c>
      <c r="AG313" s="548">
        <f t="shared" si="205"/>
        <v>0</v>
      </c>
      <c r="AH313" s="549">
        <f t="shared" si="206"/>
        <v>0</v>
      </c>
      <c r="AI313" s="549">
        <f t="shared" si="207"/>
        <v>0</v>
      </c>
      <c r="AJ313" s="549">
        <f t="shared" si="208"/>
        <v>0</v>
      </c>
      <c r="AK313" s="483">
        <f t="shared" si="209"/>
        <v>0</v>
      </c>
      <c r="AL313" s="483">
        <f t="shared" si="210"/>
        <v>0</v>
      </c>
      <c r="AM313" s="483">
        <f t="shared" si="211"/>
        <v>0</v>
      </c>
      <c r="AN313" s="1021">
        <f t="shared" si="212"/>
        <v>0</v>
      </c>
      <c r="AO313" s="1019">
        <f t="shared" si="213"/>
        <v>0</v>
      </c>
      <c r="AP313" s="1020">
        <f t="shared" si="214"/>
        <v>0</v>
      </c>
      <c r="AQ313" s="1104"/>
      <c r="AR313" s="1109"/>
      <c r="AS313" s="1110"/>
    </row>
    <row r="314" spans="1:52" x14ac:dyDescent="0.2">
      <c r="A314" s="550"/>
      <c r="B314" s="551"/>
      <c r="C314" s="565"/>
      <c r="D314" s="584"/>
      <c r="E314" s="584"/>
      <c r="F314" s="541"/>
      <c r="G314" s="540">
        <f t="shared" si="191"/>
        <v>0</v>
      </c>
      <c r="H314" s="541"/>
      <c r="I314" s="541"/>
      <c r="J314" s="541"/>
      <c r="K314" s="541"/>
      <c r="L314" s="541"/>
      <c r="M314" s="541"/>
      <c r="N314" s="541"/>
      <c r="O314" s="541"/>
      <c r="P314" s="541"/>
      <c r="Q314" s="541"/>
      <c r="R314" s="541"/>
      <c r="S314" s="543">
        <f t="shared" si="192"/>
        <v>0</v>
      </c>
      <c r="T314" s="567">
        <f t="shared" si="193"/>
        <v>0</v>
      </c>
      <c r="U314" s="545"/>
      <c r="V314" s="618">
        <f t="shared" si="194"/>
        <v>0</v>
      </c>
      <c r="W314" s="546">
        <f t="shared" si="195"/>
        <v>0</v>
      </c>
      <c r="X314" s="546">
        <f t="shared" si="196"/>
        <v>0</v>
      </c>
      <c r="Y314" s="546">
        <f t="shared" si="197"/>
        <v>0</v>
      </c>
      <c r="Z314" s="619">
        <f t="shared" si="198"/>
        <v>0</v>
      </c>
      <c r="AA314" s="547">
        <f t="shared" si="199"/>
        <v>0</v>
      </c>
      <c r="AB314" s="547">
        <f t="shared" si="200"/>
        <v>0</v>
      </c>
      <c r="AC314" s="547">
        <f t="shared" si="201"/>
        <v>0</v>
      </c>
      <c r="AD314" s="620">
        <f t="shared" si="202"/>
        <v>0</v>
      </c>
      <c r="AE314" s="548">
        <f t="shared" si="203"/>
        <v>0</v>
      </c>
      <c r="AF314" s="548">
        <f t="shared" si="204"/>
        <v>0</v>
      </c>
      <c r="AG314" s="548">
        <f t="shared" si="205"/>
        <v>0</v>
      </c>
      <c r="AH314" s="549">
        <f t="shared" si="206"/>
        <v>0</v>
      </c>
      <c r="AI314" s="549">
        <f t="shared" si="207"/>
        <v>0</v>
      </c>
      <c r="AJ314" s="549">
        <f t="shared" si="208"/>
        <v>0</v>
      </c>
      <c r="AK314" s="483">
        <f t="shared" si="209"/>
        <v>0</v>
      </c>
      <c r="AL314" s="483">
        <f t="shared" si="210"/>
        <v>0</v>
      </c>
      <c r="AM314" s="483">
        <f t="shared" si="211"/>
        <v>0</v>
      </c>
      <c r="AN314" s="1021">
        <f t="shared" si="212"/>
        <v>0</v>
      </c>
      <c r="AO314" s="1019">
        <f t="shared" si="213"/>
        <v>0</v>
      </c>
      <c r="AP314" s="1020">
        <f t="shared" si="214"/>
        <v>0</v>
      </c>
      <c r="AQ314" s="1104"/>
      <c r="AR314" s="1109"/>
      <c r="AS314" s="1110"/>
    </row>
    <row r="315" spans="1:52" x14ac:dyDescent="0.2">
      <c r="A315" s="550"/>
      <c r="B315" s="551"/>
      <c r="C315" s="565"/>
      <c r="D315" s="584"/>
      <c r="E315" s="584"/>
      <c r="F315" s="541"/>
      <c r="G315" s="540">
        <f t="shared" si="191"/>
        <v>0</v>
      </c>
      <c r="H315" s="541"/>
      <c r="I315" s="541"/>
      <c r="J315" s="541"/>
      <c r="K315" s="541"/>
      <c r="L315" s="541"/>
      <c r="M315" s="541"/>
      <c r="N315" s="541"/>
      <c r="O315" s="541"/>
      <c r="P315" s="541"/>
      <c r="Q315" s="541"/>
      <c r="R315" s="541"/>
      <c r="S315" s="543">
        <f t="shared" si="192"/>
        <v>0</v>
      </c>
      <c r="T315" s="567">
        <f t="shared" si="193"/>
        <v>0</v>
      </c>
      <c r="U315" s="545"/>
      <c r="V315" s="618">
        <f t="shared" si="194"/>
        <v>0</v>
      </c>
      <c r="W315" s="546">
        <f t="shared" si="195"/>
        <v>0</v>
      </c>
      <c r="X315" s="546">
        <f t="shared" si="196"/>
        <v>0</v>
      </c>
      <c r="Y315" s="546">
        <f t="shared" si="197"/>
        <v>0</v>
      </c>
      <c r="Z315" s="619">
        <f t="shared" si="198"/>
        <v>0</v>
      </c>
      <c r="AA315" s="547">
        <f t="shared" si="199"/>
        <v>0</v>
      </c>
      <c r="AB315" s="547">
        <f t="shared" si="200"/>
        <v>0</v>
      </c>
      <c r="AC315" s="547">
        <f t="shared" si="201"/>
        <v>0</v>
      </c>
      <c r="AD315" s="620">
        <f t="shared" si="202"/>
        <v>0</v>
      </c>
      <c r="AE315" s="548">
        <f t="shared" si="203"/>
        <v>0</v>
      </c>
      <c r="AF315" s="548">
        <f t="shared" si="204"/>
        <v>0</v>
      </c>
      <c r="AG315" s="548">
        <f t="shared" si="205"/>
        <v>0</v>
      </c>
      <c r="AH315" s="549">
        <f t="shared" si="206"/>
        <v>0</v>
      </c>
      <c r="AI315" s="549">
        <f t="shared" si="207"/>
        <v>0</v>
      </c>
      <c r="AJ315" s="549">
        <f t="shared" si="208"/>
        <v>0</v>
      </c>
      <c r="AK315" s="483">
        <f t="shared" si="209"/>
        <v>0</v>
      </c>
      <c r="AL315" s="483">
        <f t="shared" si="210"/>
        <v>0</v>
      </c>
      <c r="AM315" s="483">
        <f t="shared" si="211"/>
        <v>0</v>
      </c>
      <c r="AN315" s="1021">
        <f t="shared" si="212"/>
        <v>0</v>
      </c>
      <c r="AO315" s="1019">
        <f t="shared" si="213"/>
        <v>0</v>
      </c>
      <c r="AP315" s="1020">
        <f t="shared" si="214"/>
        <v>0</v>
      </c>
      <c r="AQ315" s="1104"/>
      <c r="AR315" s="1109"/>
      <c r="AS315" s="1110"/>
    </row>
    <row r="316" spans="1:52" x14ac:dyDescent="0.2">
      <c r="A316" s="550"/>
      <c r="B316" s="551"/>
      <c r="C316" s="565"/>
      <c r="D316" s="584"/>
      <c r="E316" s="584"/>
      <c r="F316" s="541"/>
      <c r="G316" s="540">
        <f t="shared" si="191"/>
        <v>0</v>
      </c>
      <c r="H316" s="541"/>
      <c r="I316" s="541"/>
      <c r="J316" s="541"/>
      <c r="K316" s="541"/>
      <c r="L316" s="541"/>
      <c r="M316" s="541"/>
      <c r="N316" s="541"/>
      <c r="O316" s="541"/>
      <c r="P316" s="541"/>
      <c r="Q316" s="541"/>
      <c r="R316" s="541"/>
      <c r="S316" s="543">
        <f t="shared" si="192"/>
        <v>0</v>
      </c>
      <c r="T316" s="567">
        <f t="shared" si="193"/>
        <v>0</v>
      </c>
      <c r="U316" s="545"/>
      <c r="V316" s="618">
        <f t="shared" si="194"/>
        <v>0</v>
      </c>
      <c r="W316" s="546">
        <f t="shared" si="195"/>
        <v>0</v>
      </c>
      <c r="X316" s="546">
        <f t="shared" si="196"/>
        <v>0</v>
      </c>
      <c r="Y316" s="546">
        <f t="shared" si="197"/>
        <v>0</v>
      </c>
      <c r="Z316" s="619">
        <f t="shared" si="198"/>
        <v>0</v>
      </c>
      <c r="AA316" s="547">
        <f t="shared" si="199"/>
        <v>0</v>
      </c>
      <c r="AB316" s="547">
        <f t="shared" si="200"/>
        <v>0</v>
      </c>
      <c r="AC316" s="547">
        <f t="shared" si="201"/>
        <v>0</v>
      </c>
      <c r="AD316" s="620">
        <f t="shared" si="202"/>
        <v>0</v>
      </c>
      <c r="AE316" s="548">
        <f t="shared" si="203"/>
        <v>0</v>
      </c>
      <c r="AF316" s="548">
        <f t="shared" si="204"/>
        <v>0</v>
      </c>
      <c r="AG316" s="548">
        <f t="shared" si="205"/>
        <v>0</v>
      </c>
      <c r="AH316" s="549">
        <f t="shared" si="206"/>
        <v>0</v>
      </c>
      <c r="AI316" s="549">
        <f t="shared" si="207"/>
        <v>0</v>
      </c>
      <c r="AJ316" s="549">
        <f t="shared" si="208"/>
        <v>0</v>
      </c>
      <c r="AK316" s="483">
        <f t="shared" si="209"/>
        <v>0</v>
      </c>
      <c r="AL316" s="483">
        <f t="shared" si="210"/>
        <v>0</v>
      </c>
      <c r="AM316" s="483">
        <f t="shared" si="211"/>
        <v>0</v>
      </c>
      <c r="AN316" s="1021">
        <f t="shared" si="212"/>
        <v>0</v>
      </c>
      <c r="AO316" s="1019">
        <f t="shared" si="213"/>
        <v>0</v>
      </c>
      <c r="AP316" s="1020">
        <f t="shared" si="214"/>
        <v>0</v>
      </c>
      <c r="AQ316" s="1104"/>
      <c r="AR316" s="1109"/>
      <c r="AS316" s="1110"/>
    </row>
    <row r="317" spans="1:52" x14ac:dyDescent="0.2">
      <c r="A317" s="550"/>
      <c r="B317" s="551"/>
      <c r="C317" s="565"/>
      <c r="D317" s="584"/>
      <c r="E317" s="584"/>
      <c r="F317" s="541"/>
      <c r="G317" s="540">
        <f t="shared" si="191"/>
        <v>0</v>
      </c>
      <c r="H317" s="541"/>
      <c r="I317" s="541"/>
      <c r="J317" s="541"/>
      <c r="K317" s="541"/>
      <c r="L317" s="541"/>
      <c r="M317" s="541"/>
      <c r="N317" s="541"/>
      <c r="O317" s="541"/>
      <c r="P317" s="541"/>
      <c r="Q317" s="541"/>
      <c r="R317" s="541"/>
      <c r="S317" s="543">
        <f t="shared" si="192"/>
        <v>0</v>
      </c>
      <c r="T317" s="567">
        <f t="shared" si="193"/>
        <v>0</v>
      </c>
      <c r="U317" s="545"/>
      <c r="V317" s="618">
        <f t="shared" si="194"/>
        <v>0</v>
      </c>
      <c r="W317" s="546">
        <f t="shared" si="195"/>
        <v>0</v>
      </c>
      <c r="X317" s="546">
        <f t="shared" si="196"/>
        <v>0</v>
      </c>
      <c r="Y317" s="546">
        <f t="shared" si="197"/>
        <v>0</v>
      </c>
      <c r="Z317" s="619">
        <f t="shared" si="198"/>
        <v>0</v>
      </c>
      <c r="AA317" s="547">
        <f t="shared" si="199"/>
        <v>0</v>
      </c>
      <c r="AB317" s="547">
        <f t="shared" si="200"/>
        <v>0</v>
      </c>
      <c r="AC317" s="547">
        <f t="shared" si="201"/>
        <v>0</v>
      </c>
      <c r="AD317" s="620">
        <f t="shared" si="202"/>
        <v>0</v>
      </c>
      <c r="AE317" s="548">
        <f t="shared" si="203"/>
        <v>0</v>
      </c>
      <c r="AF317" s="548">
        <f t="shared" si="204"/>
        <v>0</v>
      </c>
      <c r="AG317" s="548">
        <f t="shared" si="205"/>
        <v>0</v>
      </c>
      <c r="AH317" s="549">
        <f t="shared" si="206"/>
        <v>0</v>
      </c>
      <c r="AI317" s="549">
        <f t="shared" si="207"/>
        <v>0</v>
      </c>
      <c r="AJ317" s="549">
        <f t="shared" si="208"/>
        <v>0</v>
      </c>
      <c r="AK317" s="483">
        <f t="shared" si="209"/>
        <v>0</v>
      </c>
      <c r="AL317" s="483">
        <f t="shared" si="210"/>
        <v>0</v>
      </c>
      <c r="AM317" s="483">
        <f t="shared" si="211"/>
        <v>0</v>
      </c>
      <c r="AN317" s="1021">
        <f t="shared" si="212"/>
        <v>0</v>
      </c>
      <c r="AO317" s="1019">
        <f t="shared" si="213"/>
        <v>0</v>
      </c>
      <c r="AP317" s="1020">
        <f t="shared" si="214"/>
        <v>0</v>
      </c>
      <c r="AQ317" s="1104"/>
      <c r="AR317" s="1109"/>
      <c r="AS317" s="1110"/>
    </row>
    <row r="318" spans="1:52" x14ac:dyDescent="0.2">
      <c r="A318" s="550"/>
      <c r="B318" s="551"/>
      <c r="C318" s="565"/>
      <c r="D318" s="584"/>
      <c r="E318" s="584"/>
      <c r="F318" s="541"/>
      <c r="G318" s="540">
        <f t="shared" si="191"/>
        <v>0</v>
      </c>
      <c r="H318" s="541"/>
      <c r="I318" s="541"/>
      <c r="J318" s="541"/>
      <c r="K318" s="541"/>
      <c r="L318" s="541"/>
      <c r="M318" s="541"/>
      <c r="N318" s="541"/>
      <c r="O318" s="541"/>
      <c r="P318" s="541"/>
      <c r="Q318" s="541"/>
      <c r="R318" s="541"/>
      <c r="S318" s="543">
        <f t="shared" si="192"/>
        <v>0</v>
      </c>
      <c r="T318" s="567">
        <f t="shared" si="193"/>
        <v>0</v>
      </c>
      <c r="U318" s="545"/>
      <c r="V318" s="618">
        <f t="shared" si="194"/>
        <v>0</v>
      </c>
      <c r="W318" s="546">
        <f t="shared" si="195"/>
        <v>0</v>
      </c>
      <c r="X318" s="546">
        <f t="shared" si="196"/>
        <v>0</v>
      </c>
      <c r="Y318" s="546">
        <f t="shared" si="197"/>
        <v>0</v>
      </c>
      <c r="Z318" s="619">
        <f t="shared" si="198"/>
        <v>0</v>
      </c>
      <c r="AA318" s="547">
        <f t="shared" si="199"/>
        <v>0</v>
      </c>
      <c r="AB318" s="547">
        <f t="shared" si="200"/>
        <v>0</v>
      </c>
      <c r="AC318" s="547">
        <f t="shared" si="201"/>
        <v>0</v>
      </c>
      <c r="AD318" s="620">
        <f t="shared" si="202"/>
        <v>0</v>
      </c>
      <c r="AE318" s="548">
        <f t="shared" si="203"/>
        <v>0</v>
      </c>
      <c r="AF318" s="548">
        <f t="shared" si="204"/>
        <v>0</v>
      </c>
      <c r="AG318" s="548">
        <f t="shared" si="205"/>
        <v>0</v>
      </c>
      <c r="AH318" s="549">
        <f t="shared" si="206"/>
        <v>0</v>
      </c>
      <c r="AI318" s="549">
        <f t="shared" si="207"/>
        <v>0</v>
      </c>
      <c r="AJ318" s="549">
        <f t="shared" si="208"/>
        <v>0</v>
      </c>
      <c r="AK318" s="483">
        <f t="shared" si="209"/>
        <v>0</v>
      </c>
      <c r="AL318" s="483">
        <f t="shared" si="210"/>
        <v>0</v>
      </c>
      <c r="AM318" s="483">
        <f t="shared" si="211"/>
        <v>0</v>
      </c>
      <c r="AN318" s="1021">
        <f t="shared" si="212"/>
        <v>0</v>
      </c>
      <c r="AO318" s="1019">
        <f t="shared" si="213"/>
        <v>0</v>
      </c>
      <c r="AP318" s="1020">
        <f t="shared" si="214"/>
        <v>0</v>
      </c>
      <c r="AQ318" s="1104"/>
      <c r="AR318" s="1109"/>
      <c r="AS318" s="1110"/>
    </row>
    <row r="319" spans="1:52" x14ac:dyDescent="0.2">
      <c r="A319" s="550"/>
      <c r="B319" s="551"/>
      <c r="C319" s="565"/>
      <c r="D319" s="584"/>
      <c r="E319" s="584"/>
      <c r="F319" s="541"/>
      <c r="G319" s="540">
        <f t="shared" si="191"/>
        <v>0</v>
      </c>
      <c r="H319" s="541"/>
      <c r="I319" s="541"/>
      <c r="J319" s="541"/>
      <c r="K319" s="541"/>
      <c r="L319" s="541"/>
      <c r="M319" s="541"/>
      <c r="N319" s="541"/>
      <c r="O319" s="541"/>
      <c r="P319" s="541"/>
      <c r="Q319" s="541"/>
      <c r="R319" s="541"/>
      <c r="S319" s="543">
        <f t="shared" si="192"/>
        <v>0</v>
      </c>
      <c r="T319" s="567">
        <f t="shared" si="193"/>
        <v>0</v>
      </c>
      <c r="U319" s="545"/>
      <c r="V319" s="618">
        <f t="shared" si="194"/>
        <v>0</v>
      </c>
      <c r="W319" s="546">
        <f t="shared" si="195"/>
        <v>0</v>
      </c>
      <c r="X319" s="546">
        <f t="shared" si="196"/>
        <v>0</v>
      </c>
      <c r="Y319" s="546">
        <f t="shared" si="197"/>
        <v>0</v>
      </c>
      <c r="Z319" s="619">
        <f t="shared" si="198"/>
        <v>0</v>
      </c>
      <c r="AA319" s="547">
        <f t="shared" si="199"/>
        <v>0</v>
      </c>
      <c r="AB319" s="547">
        <f t="shared" si="200"/>
        <v>0</v>
      </c>
      <c r="AC319" s="547">
        <f t="shared" si="201"/>
        <v>0</v>
      </c>
      <c r="AD319" s="620">
        <f t="shared" si="202"/>
        <v>0</v>
      </c>
      <c r="AE319" s="548">
        <f t="shared" si="203"/>
        <v>0</v>
      </c>
      <c r="AF319" s="548">
        <f t="shared" si="204"/>
        <v>0</v>
      </c>
      <c r="AG319" s="548">
        <f t="shared" si="205"/>
        <v>0</v>
      </c>
      <c r="AH319" s="549">
        <f t="shared" si="206"/>
        <v>0</v>
      </c>
      <c r="AI319" s="549">
        <f t="shared" si="207"/>
        <v>0</v>
      </c>
      <c r="AJ319" s="549">
        <f t="shared" si="208"/>
        <v>0</v>
      </c>
      <c r="AK319" s="483">
        <f t="shared" si="209"/>
        <v>0</v>
      </c>
      <c r="AL319" s="483">
        <f t="shared" si="210"/>
        <v>0</v>
      </c>
      <c r="AM319" s="483">
        <f t="shared" si="211"/>
        <v>0</v>
      </c>
      <c r="AN319" s="1021">
        <f t="shared" si="212"/>
        <v>0</v>
      </c>
      <c r="AO319" s="1019">
        <f t="shared" si="213"/>
        <v>0</v>
      </c>
      <c r="AP319" s="1020">
        <f t="shared" si="214"/>
        <v>0</v>
      </c>
      <c r="AQ319" s="1104"/>
      <c r="AR319" s="1109"/>
      <c r="AS319" s="1110"/>
    </row>
    <row r="320" spans="1:52" x14ac:dyDescent="0.2">
      <c r="A320" s="550"/>
      <c r="B320" s="551"/>
      <c r="C320" s="565"/>
      <c r="D320" s="584"/>
      <c r="E320" s="584"/>
      <c r="F320" s="541"/>
      <c r="G320" s="540">
        <f t="shared" si="191"/>
        <v>0</v>
      </c>
      <c r="H320" s="541"/>
      <c r="I320" s="541"/>
      <c r="J320" s="541"/>
      <c r="K320" s="541"/>
      <c r="L320" s="541"/>
      <c r="M320" s="541"/>
      <c r="N320" s="541"/>
      <c r="O320" s="541"/>
      <c r="P320" s="541"/>
      <c r="Q320" s="541"/>
      <c r="R320" s="541"/>
      <c r="S320" s="543">
        <f t="shared" si="192"/>
        <v>0</v>
      </c>
      <c r="T320" s="567">
        <f t="shared" si="193"/>
        <v>0</v>
      </c>
      <c r="U320" s="545"/>
      <c r="V320" s="618">
        <f t="shared" si="194"/>
        <v>0</v>
      </c>
      <c r="W320" s="546">
        <f t="shared" si="195"/>
        <v>0</v>
      </c>
      <c r="X320" s="546">
        <f t="shared" si="196"/>
        <v>0</v>
      </c>
      <c r="Y320" s="546">
        <f t="shared" si="197"/>
        <v>0</v>
      </c>
      <c r="Z320" s="619">
        <f t="shared" si="198"/>
        <v>0</v>
      </c>
      <c r="AA320" s="547">
        <f t="shared" si="199"/>
        <v>0</v>
      </c>
      <c r="AB320" s="547">
        <f t="shared" si="200"/>
        <v>0</v>
      </c>
      <c r="AC320" s="547">
        <f t="shared" si="201"/>
        <v>0</v>
      </c>
      <c r="AD320" s="620">
        <f t="shared" si="202"/>
        <v>0</v>
      </c>
      <c r="AE320" s="548">
        <f t="shared" si="203"/>
        <v>0</v>
      </c>
      <c r="AF320" s="548">
        <f t="shared" si="204"/>
        <v>0</v>
      </c>
      <c r="AG320" s="548">
        <f t="shared" si="205"/>
        <v>0</v>
      </c>
      <c r="AH320" s="549">
        <f t="shared" si="206"/>
        <v>0</v>
      </c>
      <c r="AI320" s="549">
        <f t="shared" si="207"/>
        <v>0</v>
      </c>
      <c r="AJ320" s="549">
        <f t="shared" si="208"/>
        <v>0</v>
      </c>
      <c r="AK320" s="483">
        <f t="shared" si="209"/>
        <v>0</v>
      </c>
      <c r="AL320" s="483">
        <f t="shared" si="210"/>
        <v>0</v>
      </c>
      <c r="AM320" s="483">
        <f t="shared" si="211"/>
        <v>0</v>
      </c>
      <c r="AN320" s="1021">
        <f t="shared" si="212"/>
        <v>0</v>
      </c>
      <c r="AO320" s="1019">
        <f t="shared" si="213"/>
        <v>0</v>
      </c>
      <c r="AP320" s="1020">
        <f t="shared" si="214"/>
        <v>0</v>
      </c>
      <c r="AQ320" s="1104"/>
      <c r="AR320" s="1109"/>
      <c r="AS320" s="1110"/>
    </row>
    <row r="321" spans="1:45" x14ac:dyDescent="0.2">
      <c r="A321" s="550"/>
      <c r="B321" s="551"/>
      <c r="C321" s="565"/>
      <c r="D321" s="584"/>
      <c r="E321" s="584"/>
      <c r="F321" s="541"/>
      <c r="G321" s="540">
        <f t="shared" si="191"/>
        <v>0</v>
      </c>
      <c r="H321" s="541"/>
      <c r="I321" s="541"/>
      <c r="J321" s="541"/>
      <c r="K321" s="541"/>
      <c r="L321" s="541"/>
      <c r="M321" s="541"/>
      <c r="N321" s="541"/>
      <c r="O321" s="541"/>
      <c r="P321" s="541"/>
      <c r="Q321" s="541"/>
      <c r="R321" s="541"/>
      <c r="S321" s="543">
        <f t="shared" si="192"/>
        <v>0</v>
      </c>
      <c r="T321" s="567">
        <f t="shared" si="193"/>
        <v>0</v>
      </c>
      <c r="U321" s="545"/>
      <c r="V321" s="618">
        <f t="shared" si="194"/>
        <v>0</v>
      </c>
      <c r="W321" s="546">
        <f t="shared" si="195"/>
        <v>0</v>
      </c>
      <c r="X321" s="546">
        <f t="shared" si="196"/>
        <v>0</v>
      </c>
      <c r="Y321" s="546">
        <f t="shared" si="197"/>
        <v>0</v>
      </c>
      <c r="Z321" s="619">
        <f t="shared" si="198"/>
        <v>0</v>
      </c>
      <c r="AA321" s="547">
        <f t="shared" si="199"/>
        <v>0</v>
      </c>
      <c r="AB321" s="547">
        <f t="shared" si="200"/>
        <v>0</v>
      </c>
      <c r="AC321" s="547">
        <f t="shared" si="201"/>
        <v>0</v>
      </c>
      <c r="AD321" s="620">
        <f t="shared" si="202"/>
        <v>0</v>
      </c>
      <c r="AE321" s="548">
        <f t="shared" si="203"/>
        <v>0</v>
      </c>
      <c r="AF321" s="548">
        <f t="shared" si="204"/>
        <v>0</v>
      </c>
      <c r="AG321" s="548">
        <f t="shared" si="205"/>
        <v>0</v>
      </c>
      <c r="AH321" s="549">
        <f t="shared" si="206"/>
        <v>0</v>
      </c>
      <c r="AI321" s="549">
        <f t="shared" si="207"/>
        <v>0</v>
      </c>
      <c r="AJ321" s="549">
        <f t="shared" si="208"/>
        <v>0</v>
      </c>
      <c r="AK321" s="483">
        <f t="shared" si="209"/>
        <v>0</v>
      </c>
      <c r="AL321" s="483">
        <f t="shared" si="210"/>
        <v>0</v>
      </c>
      <c r="AM321" s="483">
        <f t="shared" si="211"/>
        <v>0</v>
      </c>
      <c r="AN321" s="1021">
        <f t="shared" si="212"/>
        <v>0</v>
      </c>
      <c r="AO321" s="1019">
        <f t="shared" si="213"/>
        <v>0</v>
      </c>
      <c r="AP321" s="1020">
        <f t="shared" si="214"/>
        <v>0</v>
      </c>
      <c r="AQ321" s="1104"/>
      <c r="AR321" s="1109"/>
      <c r="AS321" s="1110"/>
    </row>
    <row r="322" spans="1:45" x14ac:dyDescent="0.2">
      <c r="A322" s="550"/>
      <c r="B322" s="551"/>
      <c r="C322" s="565"/>
      <c r="D322" s="584"/>
      <c r="E322" s="584"/>
      <c r="F322" s="541"/>
      <c r="G322" s="540">
        <f t="shared" si="191"/>
        <v>0</v>
      </c>
      <c r="H322" s="541"/>
      <c r="I322" s="541"/>
      <c r="J322" s="541"/>
      <c r="K322" s="541"/>
      <c r="L322" s="541"/>
      <c r="M322" s="541"/>
      <c r="N322" s="541"/>
      <c r="O322" s="541"/>
      <c r="P322" s="541"/>
      <c r="Q322" s="541"/>
      <c r="R322" s="541"/>
      <c r="S322" s="543">
        <f t="shared" si="192"/>
        <v>0</v>
      </c>
      <c r="T322" s="567">
        <f t="shared" si="193"/>
        <v>0</v>
      </c>
      <c r="U322" s="545"/>
      <c r="V322" s="618">
        <f t="shared" si="194"/>
        <v>0</v>
      </c>
      <c r="W322" s="546">
        <f t="shared" si="195"/>
        <v>0</v>
      </c>
      <c r="X322" s="546">
        <f t="shared" si="196"/>
        <v>0</v>
      </c>
      <c r="Y322" s="546">
        <f t="shared" si="197"/>
        <v>0</v>
      </c>
      <c r="Z322" s="619">
        <f t="shared" si="198"/>
        <v>0</v>
      </c>
      <c r="AA322" s="547">
        <f t="shared" si="199"/>
        <v>0</v>
      </c>
      <c r="AB322" s="547">
        <f t="shared" si="200"/>
        <v>0</v>
      </c>
      <c r="AC322" s="547">
        <f t="shared" si="201"/>
        <v>0</v>
      </c>
      <c r="AD322" s="620">
        <f t="shared" si="202"/>
        <v>0</v>
      </c>
      <c r="AE322" s="548">
        <f t="shared" si="203"/>
        <v>0</v>
      </c>
      <c r="AF322" s="548">
        <f t="shared" si="204"/>
        <v>0</v>
      </c>
      <c r="AG322" s="548">
        <f t="shared" si="205"/>
        <v>0</v>
      </c>
      <c r="AH322" s="549">
        <f t="shared" si="206"/>
        <v>0</v>
      </c>
      <c r="AI322" s="549">
        <f t="shared" si="207"/>
        <v>0</v>
      </c>
      <c r="AJ322" s="549">
        <f t="shared" si="208"/>
        <v>0</v>
      </c>
      <c r="AK322" s="483">
        <f t="shared" si="209"/>
        <v>0</v>
      </c>
      <c r="AL322" s="483">
        <f t="shared" si="210"/>
        <v>0</v>
      </c>
      <c r="AM322" s="483">
        <f t="shared" si="211"/>
        <v>0</v>
      </c>
      <c r="AN322" s="1021">
        <f t="shared" si="212"/>
        <v>0</v>
      </c>
      <c r="AO322" s="1019">
        <f t="shared" si="213"/>
        <v>0</v>
      </c>
      <c r="AP322" s="1020">
        <f t="shared" si="214"/>
        <v>0</v>
      </c>
      <c r="AQ322" s="1104"/>
      <c r="AR322" s="1109"/>
      <c r="AS322" s="1110"/>
    </row>
    <row r="323" spans="1:45" x14ac:dyDescent="0.2">
      <c r="A323" s="550"/>
      <c r="B323" s="551"/>
      <c r="C323" s="565"/>
      <c r="D323" s="584"/>
      <c r="E323" s="584"/>
      <c r="F323" s="541"/>
      <c r="G323" s="540">
        <f t="shared" si="191"/>
        <v>0</v>
      </c>
      <c r="H323" s="541"/>
      <c r="I323" s="541"/>
      <c r="J323" s="541"/>
      <c r="K323" s="541"/>
      <c r="L323" s="541"/>
      <c r="M323" s="541"/>
      <c r="N323" s="541"/>
      <c r="O323" s="541"/>
      <c r="P323" s="541"/>
      <c r="Q323" s="541"/>
      <c r="R323" s="541"/>
      <c r="S323" s="543">
        <f t="shared" si="192"/>
        <v>0</v>
      </c>
      <c r="T323" s="567">
        <f t="shared" si="193"/>
        <v>0</v>
      </c>
      <c r="U323" s="545"/>
      <c r="V323" s="618">
        <f t="shared" si="194"/>
        <v>0</v>
      </c>
      <c r="W323" s="546">
        <f t="shared" si="195"/>
        <v>0</v>
      </c>
      <c r="X323" s="546">
        <f t="shared" si="196"/>
        <v>0</v>
      </c>
      <c r="Y323" s="546">
        <f t="shared" si="197"/>
        <v>0</v>
      </c>
      <c r="Z323" s="619">
        <f t="shared" si="198"/>
        <v>0</v>
      </c>
      <c r="AA323" s="547">
        <f t="shared" si="199"/>
        <v>0</v>
      </c>
      <c r="AB323" s="547">
        <f t="shared" si="200"/>
        <v>0</v>
      </c>
      <c r="AC323" s="547">
        <f t="shared" si="201"/>
        <v>0</v>
      </c>
      <c r="AD323" s="620">
        <f t="shared" si="202"/>
        <v>0</v>
      </c>
      <c r="AE323" s="548">
        <f t="shared" si="203"/>
        <v>0</v>
      </c>
      <c r="AF323" s="548">
        <f t="shared" si="204"/>
        <v>0</v>
      </c>
      <c r="AG323" s="548">
        <f t="shared" si="205"/>
        <v>0</v>
      </c>
      <c r="AH323" s="549">
        <f t="shared" si="206"/>
        <v>0</v>
      </c>
      <c r="AI323" s="549">
        <f t="shared" si="207"/>
        <v>0</v>
      </c>
      <c r="AJ323" s="549">
        <f t="shared" si="208"/>
        <v>0</v>
      </c>
      <c r="AK323" s="483">
        <f t="shared" si="209"/>
        <v>0</v>
      </c>
      <c r="AL323" s="483">
        <f t="shared" si="210"/>
        <v>0</v>
      </c>
      <c r="AM323" s="483">
        <f t="shared" si="211"/>
        <v>0</v>
      </c>
      <c r="AN323" s="1021">
        <f t="shared" si="212"/>
        <v>0</v>
      </c>
      <c r="AO323" s="1019">
        <f t="shared" si="213"/>
        <v>0</v>
      </c>
      <c r="AP323" s="1020">
        <f t="shared" si="214"/>
        <v>0</v>
      </c>
      <c r="AQ323" s="1104"/>
      <c r="AR323" s="1109"/>
      <c r="AS323" s="1110"/>
    </row>
    <row r="324" spans="1:45" x14ac:dyDescent="0.2">
      <c r="A324" s="550"/>
      <c r="B324" s="551"/>
      <c r="C324" s="565"/>
      <c r="D324" s="584"/>
      <c r="E324" s="584"/>
      <c r="F324" s="541"/>
      <c r="G324" s="540">
        <f t="shared" si="191"/>
        <v>0</v>
      </c>
      <c r="H324" s="541"/>
      <c r="I324" s="541"/>
      <c r="J324" s="541"/>
      <c r="K324" s="541"/>
      <c r="L324" s="541"/>
      <c r="M324" s="541"/>
      <c r="N324" s="541"/>
      <c r="O324" s="541"/>
      <c r="P324" s="541"/>
      <c r="Q324" s="541"/>
      <c r="R324" s="541"/>
      <c r="S324" s="543">
        <f t="shared" si="192"/>
        <v>0</v>
      </c>
      <c r="T324" s="567">
        <f t="shared" si="193"/>
        <v>0</v>
      </c>
      <c r="U324" s="545"/>
      <c r="V324" s="618">
        <f t="shared" si="194"/>
        <v>0</v>
      </c>
      <c r="W324" s="546">
        <f t="shared" si="195"/>
        <v>0</v>
      </c>
      <c r="X324" s="546">
        <f t="shared" si="196"/>
        <v>0</v>
      </c>
      <c r="Y324" s="546">
        <f t="shared" si="197"/>
        <v>0</v>
      </c>
      <c r="Z324" s="619">
        <f t="shared" si="198"/>
        <v>0</v>
      </c>
      <c r="AA324" s="547">
        <f t="shared" si="199"/>
        <v>0</v>
      </c>
      <c r="AB324" s="547">
        <f t="shared" si="200"/>
        <v>0</v>
      </c>
      <c r="AC324" s="547">
        <f t="shared" si="201"/>
        <v>0</v>
      </c>
      <c r="AD324" s="620">
        <f t="shared" si="202"/>
        <v>0</v>
      </c>
      <c r="AE324" s="548">
        <f t="shared" si="203"/>
        <v>0</v>
      </c>
      <c r="AF324" s="548">
        <f t="shared" si="204"/>
        <v>0</v>
      </c>
      <c r="AG324" s="548">
        <f t="shared" si="205"/>
        <v>0</v>
      </c>
      <c r="AH324" s="549">
        <f t="shared" si="206"/>
        <v>0</v>
      </c>
      <c r="AI324" s="549">
        <f t="shared" si="207"/>
        <v>0</v>
      </c>
      <c r="AJ324" s="549">
        <f t="shared" si="208"/>
        <v>0</v>
      </c>
      <c r="AK324" s="483">
        <f t="shared" si="209"/>
        <v>0</v>
      </c>
      <c r="AL324" s="483">
        <f t="shared" si="210"/>
        <v>0</v>
      </c>
      <c r="AM324" s="483">
        <f t="shared" si="211"/>
        <v>0</v>
      </c>
      <c r="AN324" s="1021">
        <f t="shared" si="212"/>
        <v>0</v>
      </c>
      <c r="AO324" s="1019">
        <f t="shared" si="213"/>
        <v>0</v>
      </c>
      <c r="AP324" s="1020">
        <f t="shared" si="214"/>
        <v>0</v>
      </c>
      <c r="AQ324" s="1104"/>
      <c r="AR324" s="1109"/>
      <c r="AS324" s="1110"/>
    </row>
    <row r="325" spans="1:45" x14ac:dyDescent="0.2">
      <c r="A325" s="550"/>
      <c r="B325" s="551"/>
      <c r="C325" s="565"/>
      <c r="D325" s="584"/>
      <c r="E325" s="584"/>
      <c r="F325" s="541"/>
      <c r="G325" s="540">
        <f t="shared" si="191"/>
        <v>0</v>
      </c>
      <c r="H325" s="541"/>
      <c r="I325" s="541"/>
      <c r="J325" s="541"/>
      <c r="K325" s="541"/>
      <c r="L325" s="541"/>
      <c r="M325" s="541"/>
      <c r="N325" s="541"/>
      <c r="O325" s="541"/>
      <c r="P325" s="541"/>
      <c r="Q325" s="541"/>
      <c r="R325" s="541"/>
      <c r="S325" s="543">
        <f t="shared" si="192"/>
        <v>0</v>
      </c>
      <c r="T325" s="567">
        <f t="shared" si="193"/>
        <v>0</v>
      </c>
      <c r="U325" s="545"/>
      <c r="V325" s="618">
        <f t="shared" si="194"/>
        <v>0</v>
      </c>
      <c r="W325" s="546">
        <f t="shared" si="195"/>
        <v>0</v>
      </c>
      <c r="X325" s="546">
        <f t="shared" si="196"/>
        <v>0</v>
      </c>
      <c r="Y325" s="546">
        <f t="shared" si="197"/>
        <v>0</v>
      </c>
      <c r="Z325" s="619">
        <f t="shared" si="198"/>
        <v>0</v>
      </c>
      <c r="AA325" s="547">
        <f t="shared" si="199"/>
        <v>0</v>
      </c>
      <c r="AB325" s="547">
        <f t="shared" si="200"/>
        <v>0</v>
      </c>
      <c r="AC325" s="547">
        <f t="shared" si="201"/>
        <v>0</v>
      </c>
      <c r="AD325" s="620">
        <f t="shared" si="202"/>
        <v>0</v>
      </c>
      <c r="AE325" s="548">
        <f t="shared" si="203"/>
        <v>0</v>
      </c>
      <c r="AF325" s="548">
        <f t="shared" si="204"/>
        <v>0</v>
      </c>
      <c r="AG325" s="548">
        <f t="shared" si="205"/>
        <v>0</v>
      </c>
      <c r="AH325" s="549">
        <f t="shared" si="206"/>
        <v>0</v>
      </c>
      <c r="AI325" s="549">
        <f t="shared" si="207"/>
        <v>0</v>
      </c>
      <c r="AJ325" s="549">
        <f t="shared" si="208"/>
        <v>0</v>
      </c>
      <c r="AK325" s="483">
        <f t="shared" si="209"/>
        <v>0</v>
      </c>
      <c r="AL325" s="483">
        <f t="shared" si="210"/>
        <v>0</v>
      </c>
      <c r="AM325" s="483">
        <f t="shared" si="211"/>
        <v>0</v>
      </c>
      <c r="AN325" s="1021">
        <f t="shared" si="212"/>
        <v>0</v>
      </c>
      <c r="AO325" s="1019">
        <f t="shared" si="213"/>
        <v>0</v>
      </c>
      <c r="AP325" s="1020">
        <f t="shared" si="214"/>
        <v>0</v>
      </c>
      <c r="AQ325" s="1104"/>
      <c r="AR325" s="1109"/>
      <c r="AS325" s="1110"/>
    </row>
    <row r="326" spans="1:45" x14ac:dyDescent="0.2">
      <c r="A326" s="550"/>
      <c r="B326" s="551"/>
      <c r="C326" s="565"/>
      <c r="D326" s="584"/>
      <c r="E326" s="584"/>
      <c r="F326" s="541"/>
      <c r="G326" s="540">
        <f t="shared" si="191"/>
        <v>0</v>
      </c>
      <c r="H326" s="541"/>
      <c r="I326" s="541"/>
      <c r="J326" s="541"/>
      <c r="K326" s="541"/>
      <c r="L326" s="541"/>
      <c r="M326" s="541"/>
      <c r="N326" s="541"/>
      <c r="O326" s="541"/>
      <c r="P326" s="541"/>
      <c r="Q326" s="541"/>
      <c r="R326" s="541"/>
      <c r="S326" s="543">
        <f t="shared" si="192"/>
        <v>0</v>
      </c>
      <c r="T326" s="567">
        <f t="shared" si="193"/>
        <v>0</v>
      </c>
      <c r="U326" s="545"/>
      <c r="V326" s="618">
        <f t="shared" si="194"/>
        <v>0</v>
      </c>
      <c r="W326" s="546">
        <f t="shared" si="195"/>
        <v>0</v>
      </c>
      <c r="X326" s="546">
        <f t="shared" si="196"/>
        <v>0</v>
      </c>
      <c r="Y326" s="546">
        <f t="shared" si="197"/>
        <v>0</v>
      </c>
      <c r="Z326" s="619">
        <f t="shared" si="198"/>
        <v>0</v>
      </c>
      <c r="AA326" s="547">
        <f t="shared" si="199"/>
        <v>0</v>
      </c>
      <c r="AB326" s="547">
        <f t="shared" si="200"/>
        <v>0</v>
      </c>
      <c r="AC326" s="547">
        <f t="shared" si="201"/>
        <v>0</v>
      </c>
      <c r="AD326" s="620">
        <f t="shared" si="202"/>
        <v>0</v>
      </c>
      <c r="AE326" s="548">
        <f t="shared" si="203"/>
        <v>0</v>
      </c>
      <c r="AF326" s="548">
        <f t="shared" si="204"/>
        <v>0</v>
      </c>
      <c r="AG326" s="548">
        <f t="shared" si="205"/>
        <v>0</v>
      </c>
      <c r="AH326" s="549">
        <f t="shared" si="206"/>
        <v>0</v>
      </c>
      <c r="AI326" s="549">
        <f t="shared" si="207"/>
        <v>0</v>
      </c>
      <c r="AJ326" s="549">
        <f t="shared" si="208"/>
        <v>0</v>
      </c>
      <c r="AK326" s="483">
        <f t="shared" si="209"/>
        <v>0</v>
      </c>
      <c r="AL326" s="483">
        <f t="shared" si="210"/>
        <v>0</v>
      </c>
      <c r="AM326" s="483">
        <f t="shared" si="211"/>
        <v>0</v>
      </c>
      <c r="AN326" s="1021">
        <f t="shared" si="212"/>
        <v>0</v>
      </c>
      <c r="AO326" s="1019">
        <f t="shared" si="213"/>
        <v>0</v>
      </c>
      <c r="AP326" s="1020">
        <f t="shared" si="214"/>
        <v>0</v>
      </c>
      <c r="AQ326" s="1104"/>
      <c r="AR326" s="1109"/>
      <c r="AS326" s="1110"/>
    </row>
    <row r="327" spans="1:45" x14ac:dyDescent="0.2">
      <c r="A327" s="550"/>
      <c r="B327" s="551"/>
      <c r="C327" s="565"/>
      <c r="D327" s="584"/>
      <c r="E327" s="584"/>
      <c r="F327" s="541"/>
      <c r="G327" s="540">
        <f t="shared" si="191"/>
        <v>0</v>
      </c>
      <c r="H327" s="541"/>
      <c r="I327" s="541"/>
      <c r="J327" s="541"/>
      <c r="K327" s="541"/>
      <c r="L327" s="541"/>
      <c r="M327" s="541"/>
      <c r="N327" s="541"/>
      <c r="O327" s="541"/>
      <c r="P327" s="541"/>
      <c r="Q327" s="541"/>
      <c r="R327" s="541"/>
      <c r="S327" s="543">
        <f t="shared" si="192"/>
        <v>0</v>
      </c>
      <c r="T327" s="567">
        <f t="shared" si="193"/>
        <v>0</v>
      </c>
      <c r="U327" s="545"/>
      <c r="V327" s="618">
        <f t="shared" si="194"/>
        <v>0</v>
      </c>
      <c r="W327" s="546">
        <f t="shared" si="195"/>
        <v>0</v>
      </c>
      <c r="X327" s="546">
        <f t="shared" si="196"/>
        <v>0</v>
      </c>
      <c r="Y327" s="546">
        <f t="shared" si="197"/>
        <v>0</v>
      </c>
      <c r="Z327" s="619">
        <f t="shared" si="198"/>
        <v>0</v>
      </c>
      <c r="AA327" s="547">
        <f t="shared" si="199"/>
        <v>0</v>
      </c>
      <c r="AB327" s="547">
        <f t="shared" si="200"/>
        <v>0</v>
      </c>
      <c r="AC327" s="547">
        <f t="shared" si="201"/>
        <v>0</v>
      </c>
      <c r="AD327" s="620">
        <f t="shared" si="202"/>
        <v>0</v>
      </c>
      <c r="AE327" s="548">
        <f t="shared" si="203"/>
        <v>0</v>
      </c>
      <c r="AF327" s="548">
        <f t="shared" si="204"/>
        <v>0</v>
      </c>
      <c r="AG327" s="548">
        <f t="shared" si="205"/>
        <v>0</v>
      </c>
      <c r="AH327" s="549">
        <f t="shared" si="206"/>
        <v>0</v>
      </c>
      <c r="AI327" s="549">
        <f t="shared" si="207"/>
        <v>0</v>
      </c>
      <c r="AJ327" s="549">
        <f t="shared" si="208"/>
        <v>0</v>
      </c>
      <c r="AK327" s="483">
        <f t="shared" si="209"/>
        <v>0</v>
      </c>
      <c r="AL327" s="483">
        <f t="shared" si="210"/>
        <v>0</v>
      </c>
      <c r="AM327" s="483">
        <f t="shared" si="211"/>
        <v>0</v>
      </c>
      <c r="AN327" s="1021">
        <f t="shared" si="212"/>
        <v>0</v>
      </c>
      <c r="AO327" s="1019">
        <f t="shared" si="213"/>
        <v>0</v>
      </c>
      <c r="AP327" s="1020">
        <f t="shared" si="214"/>
        <v>0</v>
      </c>
      <c r="AQ327" s="1104"/>
      <c r="AR327" s="1109"/>
      <c r="AS327" s="1110"/>
    </row>
    <row r="328" spans="1:45" x14ac:dyDescent="0.2">
      <c r="A328" s="550"/>
      <c r="B328" s="551"/>
      <c r="C328" s="565"/>
      <c r="D328" s="584"/>
      <c r="E328" s="584"/>
      <c r="F328" s="541"/>
      <c r="G328" s="540">
        <f t="shared" si="191"/>
        <v>0</v>
      </c>
      <c r="H328" s="541"/>
      <c r="I328" s="541"/>
      <c r="J328" s="541"/>
      <c r="K328" s="541"/>
      <c r="L328" s="541"/>
      <c r="M328" s="541"/>
      <c r="N328" s="541"/>
      <c r="O328" s="541"/>
      <c r="P328" s="541"/>
      <c r="Q328" s="541"/>
      <c r="R328" s="541"/>
      <c r="S328" s="543">
        <f t="shared" si="192"/>
        <v>0</v>
      </c>
      <c r="T328" s="567">
        <f t="shared" si="193"/>
        <v>0</v>
      </c>
      <c r="U328" s="545"/>
      <c r="V328" s="618">
        <f t="shared" si="194"/>
        <v>0</v>
      </c>
      <c r="W328" s="546">
        <f t="shared" si="195"/>
        <v>0</v>
      </c>
      <c r="X328" s="546">
        <f t="shared" si="196"/>
        <v>0</v>
      </c>
      <c r="Y328" s="546">
        <f t="shared" si="197"/>
        <v>0</v>
      </c>
      <c r="Z328" s="619">
        <f t="shared" si="198"/>
        <v>0</v>
      </c>
      <c r="AA328" s="547">
        <f t="shared" si="199"/>
        <v>0</v>
      </c>
      <c r="AB328" s="547">
        <f t="shared" si="200"/>
        <v>0</v>
      </c>
      <c r="AC328" s="547">
        <f t="shared" si="201"/>
        <v>0</v>
      </c>
      <c r="AD328" s="620">
        <f t="shared" si="202"/>
        <v>0</v>
      </c>
      <c r="AE328" s="548">
        <f t="shared" si="203"/>
        <v>0</v>
      </c>
      <c r="AF328" s="548">
        <f t="shared" si="204"/>
        <v>0</v>
      </c>
      <c r="AG328" s="548">
        <f t="shared" si="205"/>
        <v>0</v>
      </c>
      <c r="AH328" s="549">
        <f t="shared" si="206"/>
        <v>0</v>
      </c>
      <c r="AI328" s="549">
        <f t="shared" si="207"/>
        <v>0</v>
      </c>
      <c r="AJ328" s="549">
        <f t="shared" si="208"/>
        <v>0</v>
      </c>
      <c r="AK328" s="483">
        <f t="shared" si="209"/>
        <v>0</v>
      </c>
      <c r="AL328" s="483">
        <f t="shared" si="210"/>
        <v>0</v>
      </c>
      <c r="AM328" s="483">
        <f t="shared" si="211"/>
        <v>0</v>
      </c>
      <c r="AN328" s="1021">
        <f t="shared" si="212"/>
        <v>0</v>
      </c>
      <c r="AO328" s="1019">
        <f t="shared" si="213"/>
        <v>0</v>
      </c>
      <c r="AP328" s="1020">
        <f t="shared" si="214"/>
        <v>0</v>
      </c>
      <c r="AQ328" s="1104"/>
      <c r="AR328" s="1109"/>
      <c r="AS328" s="1110"/>
    </row>
    <row r="329" spans="1:45" x14ac:dyDescent="0.2">
      <c r="A329" s="550"/>
      <c r="B329" s="551"/>
      <c r="C329" s="565"/>
      <c r="D329" s="584"/>
      <c r="E329" s="584"/>
      <c r="F329" s="541"/>
      <c r="G329" s="540">
        <f t="shared" si="191"/>
        <v>0</v>
      </c>
      <c r="H329" s="541"/>
      <c r="I329" s="541"/>
      <c r="J329" s="541"/>
      <c r="K329" s="541"/>
      <c r="L329" s="541"/>
      <c r="M329" s="541"/>
      <c r="N329" s="541"/>
      <c r="O329" s="541"/>
      <c r="P329" s="541"/>
      <c r="Q329" s="541"/>
      <c r="R329" s="541"/>
      <c r="S329" s="543">
        <f t="shared" si="192"/>
        <v>0</v>
      </c>
      <c r="T329" s="567">
        <f t="shared" si="193"/>
        <v>0</v>
      </c>
      <c r="U329" s="545"/>
      <c r="V329" s="618">
        <f t="shared" si="194"/>
        <v>0</v>
      </c>
      <c r="W329" s="546">
        <f t="shared" si="195"/>
        <v>0</v>
      </c>
      <c r="X329" s="546">
        <f t="shared" si="196"/>
        <v>0</v>
      </c>
      <c r="Y329" s="546">
        <f t="shared" si="197"/>
        <v>0</v>
      </c>
      <c r="Z329" s="619">
        <f t="shared" si="198"/>
        <v>0</v>
      </c>
      <c r="AA329" s="547">
        <f t="shared" si="199"/>
        <v>0</v>
      </c>
      <c r="AB329" s="547">
        <f t="shared" si="200"/>
        <v>0</v>
      </c>
      <c r="AC329" s="547">
        <f t="shared" si="201"/>
        <v>0</v>
      </c>
      <c r="AD329" s="620">
        <f t="shared" si="202"/>
        <v>0</v>
      </c>
      <c r="AE329" s="548">
        <f t="shared" si="203"/>
        <v>0</v>
      </c>
      <c r="AF329" s="548">
        <f t="shared" si="204"/>
        <v>0</v>
      </c>
      <c r="AG329" s="548">
        <f t="shared" si="205"/>
        <v>0</v>
      </c>
      <c r="AH329" s="549">
        <f t="shared" si="206"/>
        <v>0</v>
      </c>
      <c r="AI329" s="549">
        <f t="shared" si="207"/>
        <v>0</v>
      </c>
      <c r="AJ329" s="549">
        <f t="shared" si="208"/>
        <v>0</v>
      </c>
      <c r="AK329" s="483">
        <f t="shared" si="209"/>
        <v>0</v>
      </c>
      <c r="AL329" s="483">
        <f t="shared" si="210"/>
        <v>0</v>
      </c>
      <c r="AM329" s="483">
        <f t="shared" si="211"/>
        <v>0</v>
      </c>
      <c r="AN329" s="1021">
        <f t="shared" si="212"/>
        <v>0</v>
      </c>
      <c r="AO329" s="1019">
        <f t="shared" si="213"/>
        <v>0</v>
      </c>
      <c r="AP329" s="1020">
        <f t="shared" si="214"/>
        <v>0</v>
      </c>
      <c r="AQ329" s="1104"/>
      <c r="AR329" s="1109"/>
      <c r="AS329" s="1110"/>
    </row>
    <row r="330" spans="1:45" x14ac:dyDescent="0.2">
      <c r="A330" s="550"/>
      <c r="B330" s="551"/>
      <c r="C330" s="565"/>
      <c r="D330" s="584"/>
      <c r="E330" s="584"/>
      <c r="F330" s="541"/>
      <c r="G330" s="540">
        <f t="shared" si="191"/>
        <v>0</v>
      </c>
      <c r="H330" s="541"/>
      <c r="I330" s="541"/>
      <c r="J330" s="541"/>
      <c r="K330" s="541"/>
      <c r="L330" s="541"/>
      <c r="M330" s="541"/>
      <c r="N330" s="541"/>
      <c r="O330" s="541"/>
      <c r="P330" s="541"/>
      <c r="Q330" s="541"/>
      <c r="R330" s="541"/>
      <c r="S330" s="543">
        <f t="shared" si="192"/>
        <v>0</v>
      </c>
      <c r="T330" s="567">
        <f t="shared" si="193"/>
        <v>0</v>
      </c>
      <c r="U330" s="545"/>
      <c r="V330" s="618">
        <f t="shared" si="194"/>
        <v>0</v>
      </c>
      <c r="W330" s="546">
        <f t="shared" si="195"/>
        <v>0</v>
      </c>
      <c r="X330" s="546">
        <f t="shared" si="196"/>
        <v>0</v>
      </c>
      <c r="Y330" s="546">
        <f t="shared" si="197"/>
        <v>0</v>
      </c>
      <c r="Z330" s="619">
        <f t="shared" si="198"/>
        <v>0</v>
      </c>
      <c r="AA330" s="547">
        <f t="shared" si="199"/>
        <v>0</v>
      </c>
      <c r="AB330" s="547">
        <f t="shared" si="200"/>
        <v>0</v>
      </c>
      <c r="AC330" s="547">
        <f t="shared" si="201"/>
        <v>0</v>
      </c>
      <c r="AD330" s="620">
        <f t="shared" si="202"/>
        <v>0</v>
      </c>
      <c r="AE330" s="548">
        <f t="shared" si="203"/>
        <v>0</v>
      </c>
      <c r="AF330" s="548">
        <f t="shared" si="204"/>
        <v>0</v>
      </c>
      <c r="AG330" s="548">
        <f t="shared" si="205"/>
        <v>0</v>
      </c>
      <c r="AH330" s="549">
        <f t="shared" si="206"/>
        <v>0</v>
      </c>
      <c r="AI330" s="549">
        <f t="shared" si="207"/>
        <v>0</v>
      </c>
      <c r="AJ330" s="549">
        <f t="shared" si="208"/>
        <v>0</v>
      </c>
      <c r="AK330" s="483">
        <f t="shared" si="209"/>
        <v>0</v>
      </c>
      <c r="AL330" s="483">
        <f t="shared" si="210"/>
        <v>0</v>
      </c>
      <c r="AM330" s="483">
        <f t="shared" si="211"/>
        <v>0</v>
      </c>
      <c r="AN330" s="1021">
        <f t="shared" si="212"/>
        <v>0</v>
      </c>
      <c r="AO330" s="1019">
        <f t="shared" si="213"/>
        <v>0</v>
      </c>
      <c r="AP330" s="1020">
        <f t="shared" si="214"/>
        <v>0</v>
      </c>
      <c r="AQ330" s="1104"/>
      <c r="AR330" s="1109"/>
      <c r="AS330" s="1110"/>
    </row>
    <row r="331" spans="1:45" x14ac:dyDescent="0.2">
      <c r="A331" s="550"/>
      <c r="B331" s="551"/>
      <c r="C331" s="565"/>
      <c r="D331" s="584"/>
      <c r="E331" s="584"/>
      <c r="F331" s="541"/>
      <c r="G331" s="540">
        <f t="shared" si="191"/>
        <v>0</v>
      </c>
      <c r="H331" s="541"/>
      <c r="I331" s="541"/>
      <c r="J331" s="541"/>
      <c r="K331" s="541"/>
      <c r="L331" s="541"/>
      <c r="M331" s="541"/>
      <c r="N331" s="541"/>
      <c r="O331" s="541"/>
      <c r="P331" s="541"/>
      <c r="Q331" s="541"/>
      <c r="R331" s="541"/>
      <c r="S331" s="543">
        <f t="shared" si="192"/>
        <v>0</v>
      </c>
      <c r="T331" s="567">
        <f t="shared" si="193"/>
        <v>0</v>
      </c>
      <c r="U331" s="545"/>
      <c r="V331" s="618">
        <f t="shared" si="194"/>
        <v>0</v>
      </c>
      <c r="W331" s="546">
        <f t="shared" si="195"/>
        <v>0</v>
      </c>
      <c r="X331" s="546">
        <f t="shared" si="196"/>
        <v>0</v>
      </c>
      <c r="Y331" s="546">
        <f t="shared" si="197"/>
        <v>0</v>
      </c>
      <c r="Z331" s="619">
        <f t="shared" si="198"/>
        <v>0</v>
      </c>
      <c r="AA331" s="547">
        <f t="shared" si="199"/>
        <v>0</v>
      </c>
      <c r="AB331" s="547">
        <f t="shared" si="200"/>
        <v>0</v>
      </c>
      <c r="AC331" s="547">
        <f t="shared" si="201"/>
        <v>0</v>
      </c>
      <c r="AD331" s="620">
        <f t="shared" si="202"/>
        <v>0</v>
      </c>
      <c r="AE331" s="548">
        <f t="shared" si="203"/>
        <v>0</v>
      </c>
      <c r="AF331" s="548">
        <f t="shared" si="204"/>
        <v>0</v>
      </c>
      <c r="AG331" s="548">
        <f t="shared" si="205"/>
        <v>0</v>
      </c>
      <c r="AH331" s="549">
        <f t="shared" si="206"/>
        <v>0</v>
      </c>
      <c r="AI331" s="549">
        <f t="shared" si="207"/>
        <v>0</v>
      </c>
      <c r="AJ331" s="549">
        <f t="shared" si="208"/>
        <v>0</v>
      </c>
      <c r="AK331" s="483">
        <f t="shared" si="209"/>
        <v>0</v>
      </c>
      <c r="AL331" s="483">
        <f t="shared" si="210"/>
        <v>0</v>
      </c>
      <c r="AM331" s="483">
        <f t="shared" si="211"/>
        <v>0</v>
      </c>
      <c r="AN331" s="1021">
        <f t="shared" si="212"/>
        <v>0</v>
      </c>
      <c r="AO331" s="1019">
        <f t="shared" si="213"/>
        <v>0</v>
      </c>
      <c r="AP331" s="1020">
        <f t="shared" si="214"/>
        <v>0</v>
      </c>
      <c r="AQ331" s="1104"/>
      <c r="AR331" s="1109"/>
      <c r="AS331" s="1110"/>
    </row>
    <row r="332" spans="1:45" x14ac:dyDescent="0.2">
      <c r="A332" s="550"/>
      <c r="B332" s="551"/>
      <c r="C332" s="565"/>
      <c r="D332" s="584"/>
      <c r="E332" s="584"/>
      <c r="F332" s="541"/>
      <c r="G332" s="540">
        <f t="shared" si="191"/>
        <v>0</v>
      </c>
      <c r="H332" s="541"/>
      <c r="I332" s="541"/>
      <c r="J332" s="541"/>
      <c r="K332" s="541"/>
      <c r="L332" s="541"/>
      <c r="M332" s="541"/>
      <c r="N332" s="541"/>
      <c r="O332" s="541"/>
      <c r="P332" s="541"/>
      <c r="Q332" s="541"/>
      <c r="R332" s="541"/>
      <c r="S332" s="543">
        <f t="shared" si="192"/>
        <v>0</v>
      </c>
      <c r="T332" s="567">
        <f t="shared" si="193"/>
        <v>0</v>
      </c>
      <c r="U332" s="545"/>
      <c r="V332" s="618">
        <f t="shared" si="194"/>
        <v>0</v>
      </c>
      <c r="W332" s="546">
        <f t="shared" si="195"/>
        <v>0</v>
      </c>
      <c r="X332" s="546">
        <f t="shared" si="196"/>
        <v>0</v>
      </c>
      <c r="Y332" s="546">
        <f t="shared" si="197"/>
        <v>0</v>
      </c>
      <c r="Z332" s="619">
        <f t="shared" si="198"/>
        <v>0</v>
      </c>
      <c r="AA332" s="547">
        <f t="shared" si="199"/>
        <v>0</v>
      </c>
      <c r="AB332" s="547">
        <f t="shared" si="200"/>
        <v>0</v>
      </c>
      <c r="AC332" s="547">
        <f t="shared" si="201"/>
        <v>0</v>
      </c>
      <c r="AD332" s="620">
        <f t="shared" si="202"/>
        <v>0</v>
      </c>
      <c r="AE332" s="548">
        <f t="shared" si="203"/>
        <v>0</v>
      </c>
      <c r="AF332" s="548">
        <f t="shared" si="204"/>
        <v>0</v>
      </c>
      <c r="AG332" s="548">
        <f t="shared" si="205"/>
        <v>0</v>
      </c>
      <c r="AH332" s="549">
        <f t="shared" si="206"/>
        <v>0</v>
      </c>
      <c r="AI332" s="549">
        <f t="shared" si="207"/>
        <v>0</v>
      </c>
      <c r="AJ332" s="549">
        <f t="shared" si="208"/>
        <v>0</v>
      </c>
      <c r="AK332" s="483">
        <f t="shared" si="209"/>
        <v>0</v>
      </c>
      <c r="AL332" s="483">
        <f t="shared" si="210"/>
        <v>0</v>
      </c>
      <c r="AM332" s="483">
        <f t="shared" si="211"/>
        <v>0</v>
      </c>
      <c r="AN332" s="1021">
        <f t="shared" si="212"/>
        <v>0</v>
      </c>
      <c r="AO332" s="1019">
        <f t="shared" si="213"/>
        <v>0</v>
      </c>
      <c r="AP332" s="1020">
        <f t="shared" si="214"/>
        <v>0</v>
      </c>
      <c r="AQ332" s="1104"/>
      <c r="AR332" s="1109"/>
      <c r="AS332" s="1110"/>
    </row>
    <row r="333" spans="1:45" x14ac:dyDescent="0.2">
      <c r="A333" s="550"/>
      <c r="B333" s="551"/>
      <c r="C333" s="565"/>
      <c r="D333" s="584"/>
      <c r="E333" s="584"/>
      <c r="F333" s="541"/>
      <c r="G333" s="540">
        <f t="shared" si="191"/>
        <v>0</v>
      </c>
      <c r="H333" s="541"/>
      <c r="I333" s="541"/>
      <c r="J333" s="541"/>
      <c r="K333" s="541"/>
      <c r="L333" s="541"/>
      <c r="M333" s="541"/>
      <c r="N333" s="541"/>
      <c r="O333" s="541"/>
      <c r="P333" s="541"/>
      <c r="Q333" s="541"/>
      <c r="R333" s="541"/>
      <c r="S333" s="543">
        <f t="shared" si="192"/>
        <v>0</v>
      </c>
      <c r="T333" s="567">
        <f t="shared" si="193"/>
        <v>0</v>
      </c>
      <c r="U333" s="545"/>
      <c r="V333" s="618">
        <f t="shared" si="194"/>
        <v>0</v>
      </c>
      <c r="W333" s="546">
        <f t="shared" si="195"/>
        <v>0</v>
      </c>
      <c r="X333" s="546">
        <f t="shared" si="196"/>
        <v>0</v>
      </c>
      <c r="Y333" s="546">
        <f t="shared" si="197"/>
        <v>0</v>
      </c>
      <c r="Z333" s="619">
        <f t="shared" si="198"/>
        <v>0</v>
      </c>
      <c r="AA333" s="547">
        <f t="shared" si="199"/>
        <v>0</v>
      </c>
      <c r="AB333" s="547">
        <f t="shared" si="200"/>
        <v>0</v>
      </c>
      <c r="AC333" s="547">
        <f t="shared" si="201"/>
        <v>0</v>
      </c>
      <c r="AD333" s="620">
        <f t="shared" si="202"/>
        <v>0</v>
      </c>
      <c r="AE333" s="548">
        <f t="shared" si="203"/>
        <v>0</v>
      </c>
      <c r="AF333" s="548">
        <f t="shared" si="204"/>
        <v>0</v>
      </c>
      <c r="AG333" s="548">
        <f t="shared" si="205"/>
        <v>0</v>
      </c>
      <c r="AH333" s="549">
        <f t="shared" si="206"/>
        <v>0</v>
      </c>
      <c r="AI333" s="549">
        <f t="shared" si="207"/>
        <v>0</v>
      </c>
      <c r="AJ333" s="549">
        <f t="shared" si="208"/>
        <v>0</v>
      </c>
      <c r="AK333" s="483">
        <f t="shared" si="209"/>
        <v>0</v>
      </c>
      <c r="AL333" s="483">
        <f t="shared" si="210"/>
        <v>0</v>
      </c>
      <c r="AM333" s="483">
        <f t="shared" si="211"/>
        <v>0</v>
      </c>
      <c r="AN333" s="1021">
        <f t="shared" si="212"/>
        <v>0</v>
      </c>
      <c r="AO333" s="1019">
        <f t="shared" si="213"/>
        <v>0</v>
      </c>
      <c r="AP333" s="1020">
        <f t="shared" si="214"/>
        <v>0</v>
      </c>
      <c r="AQ333" s="1104"/>
      <c r="AR333" s="1109"/>
      <c r="AS333" s="1110"/>
    </row>
    <row r="334" spans="1:45" x14ac:dyDescent="0.2">
      <c r="A334" s="550"/>
      <c r="B334" s="551"/>
      <c r="C334" s="565"/>
      <c r="D334" s="584"/>
      <c r="E334" s="584"/>
      <c r="F334" s="541"/>
      <c r="G334" s="540">
        <f t="shared" si="191"/>
        <v>0</v>
      </c>
      <c r="H334" s="541"/>
      <c r="I334" s="541"/>
      <c r="J334" s="541"/>
      <c r="K334" s="541"/>
      <c r="L334" s="541"/>
      <c r="M334" s="541"/>
      <c r="N334" s="541"/>
      <c r="O334" s="541"/>
      <c r="P334" s="541"/>
      <c r="Q334" s="541"/>
      <c r="R334" s="541"/>
      <c r="S334" s="543">
        <f t="shared" si="192"/>
        <v>0</v>
      </c>
      <c r="T334" s="567">
        <f t="shared" si="193"/>
        <v>0</v>
      </c>
      <c r="U334" s="545"/>
      <c r="V334" s="618">
        <f t="shared" si="194"/>
        <v>0</v>
      </c>
      <c r="W334" s="546">
        <f t="shared" si="195"/>
        <v>0</v>
      </c>
      <c r="X334" s="546">
        <f t="shared" si="196"/>
        <v>0</v>
      </c>
      <c r="Y334" s="546">
        <f t="shared" si="197"/>
        <v>0</v>
      </c>
      <c r="Z334" s="619">
        <f t="shared" si="198"/>
        <v>0</v>
      </c>
      <c r="AA334" s="547">
        <f t="shared" si="199"/>
        <v>0</v>
      </c>
      <c r="AB334" s="547">
        <f t="shared" si="200"/>
        <v>0</v>
      </c>
      <c r="AC334" s="547">
        <f t="shared" si="201"/>
        <v>0</v>
      </c>
      <c r="AD334" s="620">
        <f t="shared" si="202"/>
        <v>0</v>
      </c>
      <c r="AE334" s="548">
        <f t="shared" si="203"/>
        <v>0</v>
      </c>
      <c r="AF334" s="548">
        <f t="shared" si="204"/>
        <v>0</v>
      </c>
      <c r="AG334" s="548">
        <f t="shared" si="205"/>
        <v>0</v>
      </c>
      <c r="AH334" s="549">
        <f t="shared" si="206"/>
        <v>0</v>
      </c>
      <c r="AI334" s="549">
        <f t="shared" si="207"/>
        <v>0</v>
      </c>
      <c r="AJ334" s="549">
        <f t="shared" si="208"/>
        <v>0</v>
      </c>
      <c r="AK334" s="483">
        <f t="shared" si="209"/>
        <v>0</v>
      </c>
      <c r="AL334" s="483">
        <f t="shared" si="210"/>
        <v>0</v>
      </c>
      <c r="AM334" s="483">
        <f t="shared" si="211"/>
        <v>0</v>
      </c>
      <c r="AN334" s="1021">
        <f t="shared" si="212"/>
        <v>0</v>
      </c>
      <c r="AO334" s="1019">
        <f t="shared" si="213"/>
        <v>0</v>
      </c>
      <c r="AP334" s="1020">
        <f t="shared" si="214"/>
        <v>0</v>
      </c>
      <c r="AQ334" s="1104"/>
      <c r="AR334" s="1109"/>
      <c r="AS334" s="1110"/>
    </row>
    <row r="335" spans="1:45" x14ac:dyDescent="0.2">
      <c r="A335" s="550"/>
      <c r="B335" s="551"/>
      <c r="C335" s="565"/>
      <c r="D335" s="584"/>
      <c r="E335" s="584"/>
      <c r="F335" s="541"/>
      <c r="G335" s="540">
        <f t="shared" si="191"/>
        <v>0</v>
      </c>
      <c r="H335" s="541"/>
      <c r="I335" s="541"/>
      <c r="J335" s="541"/>
      <c r="K335" s="541"/>
      <c r="L335" s="541"/>
      <c r="M335" s="541"/>
      <c r="N335" s="541"/>
      <c r="O335" s="541"/>
      <c r="P335" s="541"/>
      <c r="Q335" s="541"/>
      <c r="R335" s="541"/>
      <c r="S335" s="543">
        <f t="shared" si="192"/>
        <v>0</v>
      </c>
      <c r="T335" s="567">
        <f t="shared" si="193"/>
        <v>0</v>
      </c>
      <c r="U335" s="545"/>
      <c r="V335" s="618">
        <f t="shared" si="194"/>
        <v>0</v>
      </c>
      <c r="W335" s="546">
        <f t="shared" si="195"/>
        <v>0</v>
      </c>
      <c r="X335" s="546">
        <f t="shared" si="196"/>
        <v>0</v>
      </c>
      <c r="Y335" s="546">
        <f t="shared" si="197"/>
        <v>0</v>
      </c>
      <c r="Z335" s="619">
        <f t="shared" si="198"/>
        <v>0</v>
      </c>
      <c r="AA335" s="547">
        <f t="shared" si="199"/>
        <v>0</v>
      </c>
      <c r="AB335" s="547">
        <f t="shared" si="200"/>
        <v>0</v>
      </c>
      <c r="AC335" s="547">
        <f t="shared" si="201"/>
        <v>0</v>
      </c>
      <c r="AD335" s="620">
        <f t="shared" si="202"/>
        <v>0</v>
      </c>
      <c r="AE335" s="548">
        <f t="shared" si="203"/>
        <v>0</v>
      </c>
      <c r="AF335" s="548">
        <f t="shared" si="204"/>
        <v>0</v>
      </c>
      <c r="AG335" s="548">
        <f t="shared" si="205"/>
        <v>0</v>
      </c>
      <c r="AH335" s="549">
        <f t="shared" si="206"/>
        <v>0</v>
      </c>
      <c r="AI335" s="549">
        <f t="shared" si="207"/>
        <v>0</v>
      </c>
      <c r="AJ335" s="549">
        <f t="shared" si="208"/>
        <v>0</v>
      </c>
      <c r="AK335" s="483">
        <f t="shared" si="209"/>
        <v>0</v>
      </c>
      <c r="AL335" s="483">
        <f t="shared" si="210"/>
        <v>0</v>
      </c>
      <c r="AM335" s="483">
        <f t="shared" si="211"/>
        <v>0</v>
      </c>
      <c r="AN335" s="1021">
        <f t="shared" si="212"/>
        <v>0</v>
      </c>
      <c r="AO335" s="1019">
        <f t="shared" si="213"/>
        <v>0</v>
      </c>
      <c r="AP335" s="1020">
        <f t="shared" si="214"/>
        <v>0</v>
      </c>
      <c r="AQ335" s="1104"/>
      <c r="AR335" s="1109"/>
      <c r="AS335" s="1110"/>
    </row>
    <row r="336" spans="1:45" x14ac:dyDescent="0.2">
      <c r="A336" s="550"/>
      <c r="B336" s="551"/>
      <c r="C336" s="565"/>
      <c r="D336" s="584"/>
      <c r="E336" s="584"/>
      <c r="F336" s="541"/>
      <c r="G336" s="540">
        <f t="shared" si="191"/>
        <v>0</v>
      </c>
      <c r="H336" s="541"/>
      <c r="I336" s="541"/>
      <c r="J336" s="541"/>
      <c r="K336" s="541"/>
      <c r="L336" s="541"/>
      <c r="M336" s="541"/>
      <c r="N336" s="541"/>
      <c r="O336" s="541"/>
      <c r="P336" s="541"/>
      <c r="Q336" s="541"/>
      <c r="R336" s="541"/>
      <c r="S336" s="543">
        <f t="shared" si="192"/>
        <v>0</v>
      </c>
      <c r="T336" s="567">
        <f t="shared" si="193"/>
        <v>0</v>
      </c>
      <c r="U336" s="545"/>
      <c r="V336" s="618">
        <f t="shared" si="194"/>
        <v>0</v>
      </c>
      <c r="W336" s="546">
        <f t="shared" si="195"/>
        <v>0</v>
      </c>
      <c r="X336" s="546">
        <f t="shared" si="196"/>
        <v>0</v>
      </c>
      <c r="Y336" s="546">
        <f t="shared" si="197"/>
        <v>0</v>
      </c>
      <c r="Z336" s="619">
        <f t="shared" si="198"/>
        <v>0</v>
      </c>
      <c r="AA336" s="547">
        <f t="shared" si="199"/>
        <v>0</v>
      </c>
      <c r="AB336" s="547">
        <f t="shared" si="200"/>
        <v>0</v>
      </c>
      <c r="AC336" s="547">
        <f t="shared" si="201"/>
        <v>0</v>
      </c>
      <c r="AD336" s="620">
        <f t="shared" si="202"/>
        <v>0</v>
      </c>
      <c r="AE336" s="548">
        <f t="shared" si="203"/>
        <v>0</v>
      </c>
      <c r="AF336" s="548">
        <f t="shared" si="204"/>
        <v>0</v>
      </c>
      <c r="AG336" s="548">
        <f t="shared" si="205"/>
        <v>0</v>
      </c>
      <c r="AH336" s="549">
        <f t="shared" si="206"/>
        <v>0</v>
      </c>
      <c r="AI336" s="549">
        <f t="shared" si="207"/>
        <v>0</v>
      </c>
      <c r="AJ336" s="549">
        <f t="shared" si="208"/>
        <v>0</v>
      </c>
      <c r="AK336" s="483">
        <f t="shared" si="209"/>
        <v>0</v>
      </c>
      <c r="AL336" s="483">
        <f t="shared" si="210"/>
        <v>0</v>
      </c>
      <c r="AM336" s="483">
        <f t="shared" si="211"/>
        <v>0</v>
      </c>
      <c r="AN336" s="1021">
        <f t="shared" si="212"/>
        <v>0</v>
      </c>
      <c r="AO336" s="1019">
        <f t="shared" si="213"/>
        <v>0</v>
      </c>
      <c r="AP336" s="1020">
        <f t="shared" si="214"/>
        <v>0</v>
      </c>
      <c r="AQ336" s="1104"/>
      <c r="AR336" s="1109"/>
      <c r="AS336" s="1110"/>
    </row>
    <row r="337" spans="1:47" x14ac:dyDescent="0.2">
      <c r="A337" s="550"/>
      <c r="B337" s="551"/>
      <c r="C337" s="565"/>
      <c r="D337" s="584"/>
      <c r="E337" s="584"/>
      <c r="F337" s="541"/>
      <c r="G337" s="540">
        <f t="shared" si="191"/>
        <v>0</v>
      </c>
      <c r="H337" s="541"/>
      <c r="I337" s="541"/>
      <c r="J337" s="541"/>
      <c r="K337" s="541"/>
      <c r="L337" s="541"/>
      <c r="M337" s="541"/>
      <c r="N337" s="541"/>
      <c r="O337" s="541"/>
      <c r="P337" s="541"/>
      <c r="Q337" s="541"/>
      <c r="R337" s="541"/>
      <c r="S337" s="543">
        <f t="shared" si="192"/>
        <v>0</v>
      </c>
      <c r="T337" s="567">
        <f t="shared" si="193"/>
        <v>0</v>
      </c>
      <c r="U337" s="545"/>
      <c r="V337" s="618">
        <f t="shared" si="194"/>
        <v>0</v>
      </c>
      <c r="W337" s="546">
        <f t="shared" si="195"/>
        <v>0</v>
      </c>
      <c r="X337" s="546">
        <f t="shared" si="196"/>
        <v>0</v>
      </c>
      <c r="Y337" s="546">
        <f t="shared" si="197"/>
        <v>0</v>
      </c>
      <c r="Z337" s="619">
        <f t="shared" si="198"/>
        <v>0</v>
      </c>
      <c r="AA337" s="547">
        <f t="shared" si="199"/>
        <v>0</v>
      </c>
      <c r="AB337" s="547">
        <f t="shared" si="200"/>
        <v>0</v>
      </c>
      <c r="AC337" s="547">
        <f t="shared" si="201"/>
        <v>0</v>
      </c>
      <c r="AD337" s="620">
        <f t="shared" si="202"/>
        <v>0</v>
      </c>
      <c r="AE337" s="548">
        <f t="shared" si="203"/>
        <v>0</v>
      </c>
      <c r="AF337" s="548">
        <f t="shared" si="204"/>
        <v>0</v>
      </c>
      <c r="AG337" s="548">
        <f t="shared" si="205"/>
        <v>0</v>
      </c>
      <c r="AH337" s="549">
        <f t="shared" si="206"/>
        <v>0</v>
      </c>
      <c r="AI337" s="549">
        <f t="shared" si="207"/>
        <v>0</v>
      </c>
      <c r="AJ337" s="549">
        <f t="shared" si="208"/>
        <v>0</v>
      </c>
      <c r="AK337" s="483">
        <f t="shared" si="209"/>
        <v>0</v>
      </c>
      <c r="AL337" s="483">
        <f t="shared" si="210"/>
        <v>0</v>
      </c>
      <c r="AM337" s="483">
        <f t="shared" si="211"/>
        <v>0</v>
      </c>
      <c r="AN337" s="1021">
        <f t="shared" si="212"/>
        <v>0</v>
      </c>
      <c r="AO337" s="1019">
        <f t="shared" si="213"/>
        <v>0</v>
      </c>
      <c r="AP337" s="1020">
        <f t="shared" si="214"/>
        <v>0</v>
      </c>
      <c r="AQ337" s="1104"/>
      <c r="AR337" s="1109"/>
      <c r="AS337" s="1110"/>
    </row>
    <row r="338" spans="1:47" x14ac:dyDescent="0.2">
      <c r="A338" s="550"/>
      <c r="B338" s="551"/>
      <c r="C338" s="565"/>
      <c r="D338" s="584"/>
      <c r="E338" s="584"/>
      <c r="F338" s="541"/>
      <c r="G338" s="540">
        <f t="shared" si="191"/>
        <v>0</v>
      </c>
      <c r="H338" s="541"/>
      <c r="I338" s="541"/>
      <c r="J338" s="541"/>
      <c r="K338" s="541"/>
      <c r="L338" s="541"/>
      <c r="M338" s="541"/>
      <c r="N338" s="541"/>
      <c r="O338" s="541"/>
      <c r="P338" s="541"/>
      <c r="Q338" s="541"/>
      <c r="R338" s="541"/>
      <c r="S338" s="543">
        <f t="shared" si="192"/>
        <v>0</v>
      </c>
      <c r="T338" s="567">
        <f t="shared" si="193"/>
        <v>0</v>
      </c>
      <c r="U338" s="545"/>
      <c r="V338" s="618">
        <f t="shared" si="194"/>
        <v>0</v>
      </c>
      <c r="W338" s="546">
        <f t="shared" si="195"/>
        <v>0</v>
      </c>
      <c r="X338" s="546">
        <f t="shared" si="196"/>
        <v>0</v>
      </c>
      <c r="Y338" s="546">
        <f t="shared" si="197"/>
        <v>0</v>
      </c>
      <c r="Z338" s="619">
        <f t="shared" si="198"/>
        <v>0</v>
      </c>
      <c r="AA338" s="547">
        <f t="shared" si="199"/>
        <v>0</v>
      </c>
      <c r="AB338" s="547">
        <f t="shared" si="200"/>
        <v>0</v>
      </c>
      <c r="AC338" s="547">
        <f t="shared" si="201"/>
        <v>0</v>
      </c>
      <c r="AD338" s="620">
        <f t="shared" si="202"/>
        <v>0</v>
      </c>
      <c r="AE338" s="548">
        <f t="shared" si="203"/>
        <v>0</v>
      </c>
      <c r="AF338" s="548">
        <f t="shared" si="204"/>
        <v>0</v>
      </c>
      <c r="AG338" s="548">
        <f t="shared" si="205"/>
        <v>0</v>
      </c>
      <c r="AH338" s="549">
        <f t="shared" si="206"/>
        <v>0</v>
      </c>
      <c r="AI338" s="549">
        <f t="shared" si="207"/>
        <v>0</v>
      </c>
      <c r="AJ338" s="549">
        <f t="shared" si="208"/>
        <v>0</v>
      </c>
      <c r="AK338" s="483">
        <f t="shared" si="209"/>
        <v>0</v>
      </c>
      <c r="AL338" s="483">
        <f t="shared" si="210"/>
        <v>0</v>
      </c>
      <c r="AM338" s="483">
        <f t="shared" si="211"/>
        <v>0</v>
      </c>
      <c r="AN338" s="1021">
        <f t="shared" si="212"/>
        <v>0</v>
      </c>
      <c r="AO338" s="1019">
        <f t="shared" si="213"/>
        <v>0</v>
      </c>
      <c r="AP338" s="1020">
        <f t="shared" si="214"/>
        <v>0</v>
      </c>
      <c r="AQ338" s="1104"/>
      <c r="AR338" s="1109"/>
      <c r="AS338" s="1110"/>
    </row>
    <row r="339" spans="1:47" x14ac:dyDescent="0.2">
      <c r="A339" s="550"/>
      <c r="B339" s="551"/>
      <c r="C339" s="565"/>
      <c r="D339" s="584"/>
      <c r="E339" s="584"/>
      <c r="F339" s="541"/>
      <c r="G339" s="540">
        <f t="shared" si="191"/>
        <v>0</v>
      </c>
      <c r="H339" s="541"/>
      <c r="I339" s="541"/>
      <c r="J339" s="541"/>
      <c r="K339" s="541"/>
      <c r="L339" s="541"/>
      <c r="M339" s="541"/>
      <c r="N339" s="541"/>
      <c r="O339" s="541"/>
      <c r="P339" s="541"/>
      <c r="Q339" s="541"/>
      <c r="R339" s="541"/>
      <c r="S339" s="543">
        <f t="shared" si="192"/>
        <v>0</v>
      </c>
      <c r="T339" s="567">
        <f t="shared" si="193"/>
        <v>0</v>
      </c>
      <c r="U339" s="545"/>
      <c r="V339" s="618">
        <f t="shared" si="194"/>
        <v>0</v>
      </c>
      <c r="W339" s="546">
        <f t="shared" si="195"/>
        <v>0</v>
      </c>
      <c r="X339" s="546">
        <f t="shared" si="196"/>
        <v>0</v>
      </c>
      <c r="Y339" s="546">
        <f t="shared" si="197"/>
        <v>0</v>
      </c>
      <c r="Z339" s="619">
        <f t="shared" si="198"/>
        <v>0</v>
      </c>
      <c r="AA339" s="547">
        <f t="shared" si="199"/>
        <v>0</v>
      </c>
      <c r="AB339" s="547">
        <f t="shared" si="200"/>
        <v>0</v>
      </c>
      <c r="AC339" s="547">
        <f t="shared" si="201"/>
        <v>0</v>
      </c>
      <c r="AD339" s="620">
        <f t="shared" si="202"/>
        <v>0</v>
      </c>
      <c r="AE339" s="548">
        <f t="shared" si="203"/>
        <v>0</v>
      </c>
      <c r="AF339" s="548">
        <f t="shared" si="204"/>
        <v>0</v>
      </c>
      <c r="AG339" s="548">
        <f t="shared" si="205"/>
        <v>0</v>
      </c>
      <c r="AH339" s="549">
        <f t="shared" si="206"/>
        <v>0</v>
      </c>
      <c r="AI339" s="549">
        <f t="shared" si="207"/>
        <v>0</v>
      </c>
      <c r="AJ339" s="549">
        <f t="shared" si="208"/>
        <v>0</v>
      </c>
      <c r="AK339" s="483">
        <f t="shared" si="209"/>
        <v>0</v>
      </c>
      <c r="AL339" s="483">
        <f t="shared" si="210"/>
        <v>0</v>
      </c>
      <c r="AM339" s="483">
        <f t="shared" si="211"/>
        <v>0</v>
      </c>
      <c r="AN339" s="1021">
        <f t="shared" si="212"/>
        <v>0</v>
      </c>
      <c r="AO339" s="1019">
        <f t="shared" si="213"/>
        <v>0</v>
      </c>
      <c r="AP339" s="1020">
        <f t="shared" si="214"/>
        <v>0</v>
      </c>
      <c r="AQ339" s="1104"/>
      <c r="AR339" s="1109"/>
      <c r="AS339" s="1110"/>
    </row>
    <row r="340" spans="1:47" x14ac:dyDescent="0.2">
      <c r="A340" s="550"/>
      <c r="B340" s="551"/>
      <c r="C340" s="565"/>
      <c r="D340" s="584"/>
      <c r="E340" s="584"/>
      <c r="F340" s="541"/>
      <c r="G340" s="540">
        <f t="shared" si="191"/>
        <v>0</v>
      </c>
      <c r="H340" s="541"/>
      <c r="I340" s="541"/>
      <c r="J340" s="541"/>
      <c r="K340" s="541"/>
      <c r="L340" s="541"/>
      <c r="M340" s="541"/>
      <c r="N340" s="541"/>
      <c r="O340" s="541"/>
      <c r="P340" s="541"/>
      <c r="Q340" s="541"/>
      <c r="R340" s="541"/>
      <c r="S340" s="543">
        <f t="shared" si="192"/>
        <v>0</v>
      </c>
      <c r="T340" s="567">
        <f t="shared" si="193"/>
        <v>0</v>
      </c>
      <c r="U340" s="545"/>
      <c r="V340" s="618">
        <f t="shared" si="194"/>
        <v>0</v>
      </c>
      <c r="W340" s="546">
        <f t="shared" si="195"/>
        <v>0</v>
      </c>
      <c r="X340" s="546">
        <f t="shared" si="196"/>
        <v>0</v>
      </c>
      <c r="Y340" s="546">
        <f t="shared" si="197"/>
        <v>0</v>
      </c>
      <c r="Z340" s="619">
        <f t="shared" si="198"/>
        <v>0</v>
      </c>
      <c r="AA340" s="547">
        <f t="shared" si="199"/>
        <v>0</v>
      </c>
      <c r="AB340" s="547">
        <f t="shared" si="200"/>
        <v>0</v>
      </c>
      <c r="AC340" s="547">
        <f t="shared" si="201"/>
        <v>0</v>
      </c>
      <c r="AD340" s="620">
        <f t="shared" si="202"/>
        <v>0</v>
      </c>
      <c r="AE340" s="548">
        <f t="shared" si="203"/>
        <v>0</v>
      </c>
      <c r="AF340" s="548">
        <f t="shared" si="204"/>
        <v>0</v>
      </c>
      <c r="AG340" s="548">
        <f t="shared" si="205"/>
        <v>0</v>
      </c>
      <c r="AH340" s="549">
        <f t="shared" si="206"/>
        <v>0</v>
      </c>
      <c r="AI340" s="549">
        <f t="shared" si="207"/>
        <v>0</v>
      </c>
      <c r="AJ340" s="549">
        <f t="shared" si="208"/>
        <v>0</v>
      </c>
      <c r="AK340" s="483">
        <f t="shared" si="209"/>
        <v>0</v>
      </c>
      <c r="AL340" s="483">
        <f t="shared" si="210"/>
        <v>0</v>
      </c>
      <c r="AM340" s="483">
        <f t="shared" si="211"/>
        <v>0</v>
      </c>
      <c r="AN340" s="1021">
        <f t="shared" si="212"/>
        <v>0</v>
      </c>
      <c r="AO340" s="1019">
        <f t="shared" si="213"/>
        <v>0</v>
      </c>
      <c r="AP340" s="1020">
        <f t="shared" si="214"/>
        <v>0</v>
      </c>
      <c r="AQ340" s="1104"/>
      <c r="AR340" s="1109"/>
      <c r="AS340" s="1110"/>
    </row>
    <row r="341" spans="1:47" ht="13.5" thickBot="1" x14ac:dyDescent="0.25">
      <c r="A341" s="550"/>
      <c r="B341" s="551"/>
      <c r="C341" s="565"/>
      <c r="D341" s="584"/>
      <c r="E341" s="584"/>
      <c r="F341" s="541"/>
      <c r="G341" s="540">
        <f t="shared" si="191"/>
        <v>0</v>
      </c>
      <c r="H341" s="541"/>
      <c r="I341" s="541"/>
      <c r="J341" s="541"/>
      <c r="K341" s="541"/>
      <c r="L341" s="541"/>
      <c r="M341" s="541"/>
      <c r="N341" s="541"/>
      <c r="O341" s="541"/>
      <c r="P341" s="541"/>
      <c r="Q341" s="541"/>
      <c r="R341" s="541"/>
      <c r="S341" s="543">
        <f t="shared" si="192"/>
        <v>0</v>
      </c>
      <c r="T341" s="568">
        <f t="shared" si="193"/>
        <v>0</v>
      </c>
      <c r="U341" s="545"/>
      <c r="V341" s="618">
        <f t="shared" si="194"/>
        <v>0</v>
      </c>
      <c r="W341" s="546">
        <f t="shared" si="195"/>
        <v>0</v>
      </c>
      <c r="X341" s="546">
        <f t="shared" si="196"/>
        <v>0</v>
      </c>
      <c r="Y341" s="546">
        <f t="shared" si="197"/>
        <v>0</v>
      </c>
      <c r="Z341" s="619">
        <f t="shared" si="198"/>
        <v>0</v>
      </c>
      <c r="AA341" s="547">
        <f t="shared" si="199"/>
        <v>0</v>
      </c>
      <c r="AB341" s="547">
        <f t="shared" si="200"/>
        <v>0</v>
      </c>
      <c r="AC341" s="547">
        <f t="shared" si="201"/>
        <v>0</v>
      </c>
      <c r="AD341" s="620">
        <f t="shared" si="202"/>
        <v>0</v>
      </c>
      <c r="AE341" s="548">
        <f t="shared" si="203"/>
        <v>0</v>
      </c>
      <c r="AF341" s="548">
        <f t="shared" si="204"/>
        <v>0</v>
      </c>
      <c r="AG341" s="548">
        <f t="shared" si="205"/>
        <v>0</v>
      </c>
      <c r="AH341" s="549">
        <f t="shared" si="206"/>
        <v>0</v>
      </c>
      <c r="AI341" s="549">
        <f t="shared" si="207"/>
        <v>0</v>
      </c>
      <c r="AJ341" s="549">
        <f t="shared" si="208"/>
        <v>0</v>
      </c>
      <c r="AK341" s="483">
        <f t="shared" si="209"/>
        <v>0</v>
      </c>
      <c r="AL341" s="483">
        <f t="shared" si="210"/>
        <v>0</v>
      </c>
      <c r="AM341" s="483">
        <f t="shared" si="211"/>
        <v>0</v>
      </c>
      <c r="AN341" s="1021">
        <f t="shared" si="212"/>
        <v>0</v>
      </c>
      <c r="AO341" s="1019">
        <f t="shared" si="213"/>
        <v>0</v>
      </c>
      <c r="AP341" s="1020">
        <f t="shared" si="214"/>
        <v>0</v>
      </c>
      <c r="AQ341" s="1104"/>
      <c r="AR341" s="1109"/>
      <c r="AS341" s="1110"/>
      <c r="AU341" s="684"/>
    </row>
    <row r="342" spans="1:47" ht="13.5" thickBot="1" x14ac:dyDescent="0.25">
      <c r="A342" s="493" t="s">
        <v>414</v>
      </c>
      <c r="B342" s="494"/>
      <c r="C342" s="485">
        <f>SUM(C312:C341)</f>
        <v>0</v>
      </c>
      <c r="D342" s="486"/>
      <c r="E342" s="486"/>
      <c r="F342" s="486"/>
      <c r="G342" s="558">
        <f t="shared" ref="G342:R342" si="215">IF(ISERROR(SUM(G312:G341)/$C$342),0,(SUM(G312:G341)/$C$342))</f>
        <v>0</v>
      </c>
      <c r="H342" s="558">
        <f t="shared" si="215"/>
        <v>0</v>
      </c>
      <c r="I342" s="558">
        <f t="shared" si="215"/>
        <v>0</v>
      </c>
      <c r="J342" s="558">
        <f t="shared" si="215"/>
        <v>0</v>
      </c>
      <c r="K342" s="558">
        <f t="shared" si="215"/>
        <v>0</v>
      </c>
      <c r="L342" s="558">
        <f t="shared" si="215"/>
        <v>0</v>
      </c>
      <c r="M342" s="558">
        <f t="shared" si="215"/>
        <v>0</v>
      </c>
      <c r="N342" s="558">
        <f t="shared" si="215"/>
        <v>0</v>
      </c>
      <c r="O342" s="558">
        <f t="shared" si="215"/>
        <v>0</v>
      </c>
      <c r="P342" s="558">
        <f t="shared" si="215"/>
        <v>0</v>
      </c>
      <c r="Q342" s="558">
        <f t="shared" si="215"/>
        <v>0</v>
      </c>
      <c r="R342" s="558">
        <f t="shared" si="215"/>
        <v>0</v>
      </c>
      <c r="S342" s="560">
        <f>SUM(S312:S341)</f>
        <v>0</v>
      </c>
      <c r="T342" s="487">
        <f>IFERROR(SUM(S342/C342),0)</f>
        <v>0</v>
      </c>
      <c r="U342" s="488"/>
      <c r="V342" s="488"/>
      <c r="W342" s="488"/>
      <c r="X342" s="488"/>
      <c r="Y342" s="488"/>
      <c r="Z342" s="488"/>
      <c r="AA342" s="488"/>
      <c r="AB342" s="488"/>
      <c r="AC342" s="488"/>
      <c r="AD342" s="488"/>
      <c r="AE342" s="488"/>
      <c r="AF342" s="488"/>
      <c r="AG342" s="488"/>
      <c r="AH342" s="488"/>
      <c r="AI342" s="488"/>
      <c r="AJ342" s="488"/>
      <c r="AK342" s="488"/>
      <c r="AL342" s="488"/>
      <c r="AM342" s="488"/>
      <c r="AN342" s="488"/>
      <c r="AO342" s="488"/>
      <c r="AP342" s="488"/>
    </row>
    <row r="343" spans="1:47" ht="14.45" customHeight="1" thickBot="1" x14ac:dyDescent="0.25">
      <c r="A343" s="495"/>
      <c r="B343" s="496"/>
      <c r="O343" s="1310" t="s">
        <v>726</v>
      </c>
      <c r="P343" s="1311"/>
      <c r="Q343" s="1311"/>
      <c r="R343" s="1311"/>
      <c r="S343" s="1312"/>
      <c r="T343" s="595">
        <f>T342*(100+$S$8)%*(100+$S$9)%</f>
        <v>0</v>
      </c>
      <c r="U343" s="581"/>
      <c r="V343" s="582"/>
      <c r="W343" s="582"/>
      <c r="X343" s="582"/>
      <c r="Y343" s="582"/>
      <c r="Z343" s="582"/>
      <c r="AA343" s="582"/>
      <c r="AB343" s="582"/>
      <c r="AC343" s="582"/>
      <c r="AD343" s="582"/>
      <c r="AE343" s="582"/>
      <c r="AF343" s="582"/>
      <c r="AG343" s="582"/>
      <c r="AH343" s="582"/>
      <c r="AI343" s="582"/>
      <c r="AJ343" s="582"/>
      <c r="AK343" s="582"/>
      <c r="AL343" s="582"/>
      <c r="AM343" s="582"/>
      <c r="AN343" s="582"/>
      <c r="AO343" s="582"/>
      <c r="AP343" s="582"/>
    </row>
    <row r="344" spans="1:47" x14ac:dyDescent="0.2">
      <c r="A344" s="495"/>
      <c r="B344" s="496"/>
      <c r="C344" s="570"/>
      <c r="D344" s="570"/>
      <c r="E344" s="570"/>
      <c r="F344" s="570"/>
      <c r="G344" s="570"/>
      <c r="H344" s="570"/>
      <c r="I344" s="570"/>
      <c r="J344" s="570"/>
      <c r="K344" s="570"/>
      <c r="L344" s="570"/>
      <c r="M344" s="570"/>
      <c r="N344" s="570"/>
      <c r="O344" s="570"/>
      <c r="P344" s="570"/>
      <c r="Q344" s="570"/>
      <c r="R344" s="570"/>
      <c r="S344" s="223"/>
      <c r="T344" s="596"/>
      <c r="U344" s="581"/>
      <c r="V344" s="582"/>
      <c r="W344" s="582"/>
      <c r="X344" s="582"/>
      <c r="Y344" s="582"/>
      <c r="Z344" s="582"/>
      <c r="AA344" s="582"/>
      <c r="AB344" s="582"/>
      <c r="AC344" s="582"/>
      <c r="AD344" s="582"/>
      <c r="AE344" s="582"/>
      <c r="AF344" s="582"/>
      <c r="AG344" s="582"/>
      <c r="AH344" s="582"/>
      <c r="AI344" s="582"/>
      <c r="AJ344" s="582"/>
      <c r="AK344" s="582"/>
      <c r="AL344" s="582"/>
      <c r="AM344" s="582"/>
      <c r="AN344" s="582"/>
      <c r="AO344" s="582"/>
      <c r="AP344" s="582"/>
    </row>
    <row r="345" spans="1:47" ht="2.25" customHeight="1" x14ac:dyDescent="0.2">
      <c r="A345" s="495"/>
      <c r="B345" s="496"/>
      <c r="C345" s="570"/>
      <c r="D345" s="570"/>
      <c r="E345" s="570"/>
      <c r="F345" s="570"/>
      <c r="G345" s="570"/>
      <c r="H345" s="570"/>
      <c r="I345" s="570"/>
      <c r="J345" s="570"/>
      <c r="K345" s="570"/>
      <c r="L345" s="570"/>
      <c r="M345" s="570"/>
      <c r="N345" s="570"/>
      <c r="O345" s="570"/>
      <c r="P345" s="570"/>
      <c r="Q345" s="570"/>
      <c r="R345" s="570"/>
      <c r="S345" s="570"/>
      <c r="T345" s="597"/>
      <c r="U345" s="530"/>
    </row>
    <row r="346" spans="1:47" ht="12.75" customHeight="1" x14ac:dyDescent="0.2">
      <c r="A346" s="598"/>
      <c r="B346" s="570"/>
      <c r="C346" s="570"/>
      <c r="D346" s="570"/>
      <c r="E346" s="570"/>
      <c r="F346" s="570"/>
      <c r="G346" s="570"/>
      <c r="H346" s="570"/>
      <c r="I346" s="570"/>
      <c r="J346" s="570"/>
      <c r="K346" s="570"/>
      <c r="L346" s="570"/>
      <c r="M346" s="570"/>
      <c r="N346" s="570"/>
      <c r="O346" s="570"/>
      <c r="P346" s="570"/>
      <c r="Q346" s="570"/>
      <c r="R346" s="570"/>
      <c r="S346" s="570"/>
      <c r="T346" s="597"/>
      <c r="U346" s="530"/>
    </row>
    <row r="347" spans="1:47" ht="76.5" customHeight="1" x14ac:dyDescent="0.2">
      <c r="A347" s="599" t="s">
        <v>440</v>
      </c>
      <c r="B347" s="570"/>
      <c r="C347" s="570"/>
      <c r="D347" s="570"/>
      <c r="E347" s="570"/>
      <c r="F347" s="570"/>
      <c r="G347" s="570"/>
      <c r="H347" s="1231" t="s">
        <v>621</v>
      </c>
      <c r="I347" s="1231"/>
      <c r="J347" s="1231"/>
      <c r="K347" s="1231"/>
      <c r="L347" s="1231"/>
      <c r="M347" s="570"/>
      <c r="N347" s="570"/>
      <c r="O347" s="570"/>
      <c r="P347" s="570"/>
      <c r="Q347" s="570"/>
      <c r="R347" s="570"/>
      <c r="S347" s="570"/>
      <c r="T347" s="597"/>
      <c r="U347" s="530"/>
    </row>
    <row r="348" spans="1:47" ht="13.5" thickBot="1" x14ac:dyDescent="0.25">
      <c r="A348" s="599"/>
      <c r="B348" s="570"/>
      <c r="C348" s="570"/>
      <c r="D348" s="570"/>
      <c r="E348" s="570"/>
      <c r="F348" s="570"/>
      <c r="G348" s="570"/>
      <c r="H348" s="570"/>
      <c r="I348" s="570"/>
      <c r="J348" s="570"/>
      <c r="K348" s="570"/>
      <c r="L348" s="570"/>
      <c r="M348" s="570"/>
      <c r="N348" s="570"/>
      <c r="O348" s="570"/>
      <c r="P348" s="570"/>
      <c r="Q348" s="570"/>
      <c r="R348" s="570"/>
      <c r="S348" s="570"/>
      <c r="T348" s="597"/>
      <c r="U348" s="585" t="s">
        <v>351</v>
      </c>
      <c r="V348" s="546">
        <f t="shared" ref="V348:AP348" si="216">SUM(V22:V341)</f>
        <v>0</v>
      </c>
      <c r="W348" s="546">
        <f t="shared" si="216"/>
        <v>0</v>
      </c>
      <c r="X348" s="546">
        <f t="shared" si="216"/>
        <v>0</v>
      </c>
      <c r="Y348" s="546">
        <f t="shared" si="216"/>
        <v>0</v>
      </c>
      <c r="Z348" s="547">
        <f t="shared" si="216"/>
        <v>0</v>
      </c>
      <c r="AA348" s="547">
        <f t="shared" si="216"/>
        <v>0</v>
      </c>
      <c r="AB348" s="547">
        <f t="shared" si="216"/>
        <v>0</v>
      </c>
      <c r="AC348" s="547">
        <f t="shared" si="216"/>
        <v>0</v>
      </c>
      <c r="AD348" s="548">
        <f t="shared" si="216"/>
        <v>0</v>
      </c>
      <c r="AE348" s="548">
        <f t="shared" si="216"/>
        <v>0</v>
      </c>
      <c r="AF348" s="548">
        <f t="shared" si="216"/>
        <v>0</v>
      </c>
      <c r="AG348" s="548">
        <f t="shared" si="216"/>
        <v>0</v>
      </c>
      <c r="AH348" s="546">
        <f t="shared" si="216"/>
        <v>0</v>
      </c>
      <c r="AI348" s="547">
        <f t="shared" si="216"/>
        <v>0</v>
      </c>
      <c r="AJ348" s="548">
        <f t="shared" si="216"/>
        <v>0</v>
      </c>
      <c r="AK348" s="546">
        <f t="shared" si="216"/>
        <v>0</v>
      </c>
      <c r="AL348" s="547">
        <f t="shared" si="216"/>
        <v>0</v>
      </c>
      <c r="AM348" s="548">
        <f t="shared" si="216"/>
        <v>0</v>
      </c>
      <c r="AN348" s="546">
        <f t="shared" si="216"/>
        <v>0</v>
      </c>
      <c r="AO348" s="547">
        <f t="shared" si="216"/>
        <v>0</v>
      </c>
      <c r="AP348" s="548">
        <f t="shared" si="216"/>
        <v>0</v>
      </c>
      <c r="AQ348" s="1126">
        <f>IF(SUM(AQ231:AQ245,AQ22:AQ116)=0,0,SUM(AQ22:AQ116,AQ231:AQ245)-KAT!D62)</f>
        <v>0</v>
      </c>
      <c r="AR348" s="1109">
        <f>SUM(AR231:AR245,AR125:AR224)</f>
        <v>0</v>
      </c>
      <c r="AS348" s="1127">
        <f>SUM(AS231:AS245,AS125:AS224)</f>
        <v>0</v>
      </c>
    </row>
    <row r="349" spans="1:47" ht="13.9" customHeight="1" x14ac:dyDescent="0.2">
      <c r="A349" s="502" t="s">
        <v>415</v>
      </c>
      <c r="B349" s="586" t="s">
        <v>372</v>
      </c>
      <c r="C349" s="1322" t="s">
        <v>373</v>
      </c>
      <c r="D349" s="1323"/>
      <c r="E349" s="1322" t="s">
        <v>374</v>
      </c>
      <c r="F349" s="1323"/>
      <c r="G349" s="570"/>
      <c r="H349" s="1008" t="s">
        <v>565</v>
      </c>
      <c r="I349" s="1009"/>
      <c r="J349" s="1008" t="s">
        <v>372</v>
      </c>
      <c r="K349" s="1008" t="s">
        <v>373</v>
      </c>
      <c r="L349" s="1008" t="s">
        <v>374</v>
      </c>
      <c r="M349" s="570"/>
      <c r="N349" s="570"/>
      <c r="O349" s="570"/>
      <c r="P349" s="570"/>
      <c r="Q349" s="570"/>
      <c r="R349" s="570"/>
      <c r="S349" s="570"/>
      <c r="T349" s="597"/>
      <c r="U349" s="530"/>
      <c r="V349" s="587">
        <f>IFERROR(V348/$AH$348,0)</f>
        <v>0</v>
      </c>
      <c r="W349" s="587">
        <f>IFERROR(W348/$AH$348,0)</f>
        <v>0</v>
      </c>
      <c r="X349" s="587">
        <f>IFERROR(X348/$AH$348,0)</f>
        <v>0</v>
      </c>
      <c r="Y349" s="587">
        <f>IFERROR(Y348/$AH$348,0)</f>
        <v>0</v>
      </c>
      <c r="Z349" s="588">
        <f>IFERROR(Z348/$AI$348,0)</f>
        <v>0</v>
      </c>
      <c r="AA349" s="588">
        <f>IFERROR(AA348/$AI$348,0)</f>
        <v>0</v>
      </c>
      <c r="AB349" s="588">
        <f>IFERROR(AB348/$AI$348,0)</f>
        <v>0</v>
      </c>
      <c r="AC349" s="588">
        <f>IFERROR(AC348/$AI$348,0)</f>
        <v>0</v>
      </c>
      <c r="AD349" s="589">
        <f>IFERROR(AD348/$AJ$348,0)</f>
        <v>0</v>
      </c>
      <c r="AE349" s="589">
        <f>IFERROR(AE348/$AJ$348,0)</f>
        <v>0</v>
      </c>
      <c r="AF349" s="589">
        <f>IFERROR(AF348/$AJ$348,0)</f>
        <v>0</v>
      </c>
      <c r="AG349" s="589">
        <f>IFERROR(AG348/$AJ$348,0)</f>
        <v>0</v>
      </c>
      <c r="AN349" s="1058" t="e">
        <f>SUM(AN348:AP348)/SUM(AH348:AJ348)</f>
        <v>#DIV/0!</v>
      </c>
      <c r="AO349" s="1059"/>
      <c r="AP349" s="1060"/>
    </row>
    <row r="350" spans="1:47" ht="26.25" thickBot="1" x14ac:dyDescent="0.25">
      <c r="A350" s="503"/>
      <c r="B350" s="1005" t="s">
        <v>430</v>
      </c>
      <c r="C350" s="1324" t="s">
        <v>431</v>
      </c>
      <c r="D350" s="1325"/>
      <c r="E350" s="1324" t="s">
        <v>432</v>
      </c>
      <c r="F350" s="1325"/>
      <c r="G350" s="570"/>
      <c r="H350" s="1009"/>
      <c r="I350" s="1009"/>
      <c r="J350" s="1010" t="s">
        <v>566</v>
      </c>
      <c r="K350" s="1010" t="s">
        <v>431</v>
      </c>
      <c r="L350" s="1131" t="s">
        <v>432</v>
      </c>
      <c r="M350" s="570"/>
      <c r="N350" s="570"/>
      <c r="O350" s="570"/>
      <c r="P350" s="570"/>
      <c r="Q350" s="570"/>
      <c r="R350" s="570"/>
      <c r="S350" s="570"/>
      <c r="T350" s="597"/>
      <c r="U350" s="530"/>
      <c r="V350" s="1061">
        <f>IFERROR(SUM(V349:Y349),0)</f>
        <v>0</v>
      </c>
      <c r="W350" s="1062"/>
      <c r="X350" s="1062"/>
      <c r="Y350" s="1063"/>
      <c r="Z350" s="1064">
        <f>IFERROR(SUM(Z349:AC349),0)</f>
        <v>0</v>
      </c>
      <c r="AA350" s="1065"/>
      <c r="AB350" s="1065"/>
      <c r="AC350" s="1066"/>
      <c r="AD350" s="1067">
        <f>IFERROR(SUM(AD349:AG349),0)</f>
        <v>0</v>
      </c>
      <c r="AE350" s="1068"/>
      <c r="AF350" s="1068"/>
      <c r="AG350" s="1069"/>
    </row>
    <row r="351" spans="1:47" ht="15" customHeight="1" x14ac:dyDescent="0.2">
      <c r="A351" s="599"/>
      <c r="B351" s="570"/>
      <c r="C351" s="570"/>
      <c r="D351" s="570"/>
      <c r="E351" s="570"/>
      <c r="F351" s="570"/>
      <c r="G351" s="570"/>
      <c r="H351" s="570"/>
      <c r="I351" s="570"/>
      <c r="J351" s="570"/>
      <c r="K351" s="570"/>
      <c r="L351" s="570"/>
      <c r="M351" s="570"/>
      <c r="N351" s="570"/>
      <c r="O351" s="570"/>
      <c r="P351" s="570"/>
      <c r="Q351" s="570"/>
      <c r="R351" s="570"/>
      <c r="S351" s="570"/>
      <c r="T351" s="597"/>
      <c r="U351" s="530"/>
    </row>
    <row r="352" spans="1:47" x14ac:dyDescent="0.2">
      <c r="A352" s="985" t="s">
        <v>433</v>
      </c>
      <c r="B352" s="986">
        <f>V350</f>
        <v>0</v>
      </c>
      <c r="C352" s="1326">
        <f>Z350</f>
        <v>0</v>
      </c>
      <c r="D352" s="1327"/>
      <c r="E352" s="1316">
        <f>AD350</f>
        <v>0</v>
      </c>
      <c r="F352" s="1317"/>
      <c r="G352" s="570"/>
      <c r="H352" s="1032" t="s">
        <v>341</v>
      </c>
      <c r="I352" s="1012"/>
      <c r="J352" s="1034"/>
      <c r="K352" s="1132"/>
      <c r="L352" s="1132"/>
      <c r="M352" s="570"/>
      <c r="N352" s="570"/>
      <c r="O352" s="570"/>
      <c r="P352" s="570"/>
      <c r="Q352" s="570"/>
      <c r="R352" s="570"/>
      <c r="S352" s="570"/>
      <c r="T352" s="597"/>
      <c r="U352" s="530"/>
    </row>
    <row r="353" spans="1:47" ht="13.5" thickBot="1" x14ac:dyDescent="0.25">
      <c r="A353" s="1128" t="s">
        <v>736</v>
      </c>
      <c r="B353" s="979">
        <f>40*13/3</f>
        <v>173.33333333333334</v>
      </c>
      <c r="C353" s="1318">
        <f>40*13/3</f>
        <v>173.33333333333334</v>
      </c>
      <c r="D353" s="1319"/>
      <c r="E353" s="1318">
        <f>40*13/3</f>
        <v>173.33333333333334</v>
      </c>
      <c r="F353" s="1319"/>
      <c r="G353" s="570"/>
      <c r="H353" s="1011" t="s">
        <v>567</v>
      </c>
      <c r="I353" s="1012"/>
      <c r="J353" s="1013">
        <f>SUM(AH231:AH245)+C122-'C2_Kalkulation'!D25</f>
        <v>0</v>
      </c>
      <c r="K353" s="1111">
        <f>SUM(AR231:AR245,AR125:AR224)</f>
        <v>0</v>
      </c>
      <c r="L353" s="1111">
        <f>SUM(AS231:AS245,AS125:AS224)</f>
        <v>0</v>
      </c>
      <c r="M353" s="570"/>
      <c r="N353" s="1103"/>
      <c r="O353" s="570"/>
      <c r="P353" s="570"/>
      <c r="Q353" s="570"/>
      <c r="R353" s="570"/>
      <c r="S353" s="570"/>
      <c r="T353" s="597"/>
      <c r="U353" s="530"/>
    </row>
    <row r="354" spans="1:47" ht="26.25" thickBot="1" x14ac:dyDescent="0.25">
      <c r="A354" s="988" t="s">
        <v>486</v>
      </c>
      <c r="B354" s="616">
        <f>IFERROR(B352/B353,0)</f>
        <v>0</v>
      </c>
      <c r="C354" s="1320">
        <f>IFERROR(C352/C353,0)</f>
        <v>0</v>
      </c>
      <c r="D354" s="1321"/>
      <c r="E354" s="1320">
        <f>IFERROR(E352/E353,0)</f>
        <v>0</v>
      </c>
      <c r="F354" s="1321"/>
      <c r="G354" s="570"/>
      <c r="H354" s="1007"/>
      <c r="I354" s="570"/>
      <c r="J354" s="570"/>
      <c r="K354" s="570"/>
      <c r="L354" s="570"/>
      <c r="M354" s="570"/>
      <c r="N354" s="570"/>
      <c r="O354" s="570"/>
      <c r="P354" s="570"/>
      <c r="Q354" s="570"/>
      <c r="R354" s="570"/>
      <c r="S354" s="570"/>
      <c r="T354" s="597"/>
      <c r="U354" s="530"/>
    </row>
    <row r="355" spans="1:47" x14ac:dyDescent="0.2">
      <c r="A355" s="989"/>
      <c r="B355" s="977"/>
      <c r="C355" s="977"/>
      <c r="D355" s="977"/>
      <c r="E355" s="621"/>
      <c r="F355" s="621"/>
      <c r="G355" s="570"/>
      <c r="H355" s="570"/>
      <c r="I355" s="570"/>
      <c r="J355" s="570"/>
      <c r="K355" s="570"/>
      <c r="L355" s="570"/>
      <c r="M355" s="570"/>
      <c r="N355" s="570"/>
      <c r="O355" s="570"/>
      <c r="P355" s="570"/>
      <c r="Q355" s="570"/>
      <c r="R355" s="570"/>
      <c r="S355" s="570"/>
      <c r="T355" s="597"/>
      <c r="U355" s="530"/>
    </row>
    <row r="356" spans="1:47" x14ac:dyDescent="0.2">
      <c r="A356" s="990" t="s">
        <v>341</v>
      </c>
      <c r="B356" s="1129">
        <f>IFERROR(AH348,0)</f>
        <v>0</v>
      </c>
      <c r="C356" s="1328">
        <f>IFERROR(AI348,0)</f>
        <v>0</v>
      </c>
      <c r="D356" s="1329"/>
      <c r="E356" s="1328">
        <f>IFERROR(AJ348,0)</f>
        <v>0</v>
      </c>
      <c r="F356" s="1329"/>
      <c r="G356" s="570"/>
      <c r="H356" s="570"/>
      <c r="I356" s="570"/>
      <c r="J356" s="570"/>
      <c r="K356" s="570"/>
      <c r="L356" s="570"/>
      <c r="M356" s="570"/>
      <c r="N356" s="570"/>
      <c r="O356" s="570"/>
      <c r="P356" s="570"/>
      <c r="Q356" s="570"/>
      <c r="R356" s="570"/>
      <c r="S356" s="570"/>
      <c r="T356" s="597"/>
      <c r="U356" s="530"/>
    </row>
    <row r="357" spans="1:47" ht="13.5" thickBot="1" x14ac:dyDescent="0.25">
      <c r="A357" s="987" t="s">
        <v>416</v>
      </c>
      <c r="B357" s="1341">
        <f>IFERROR(SUM(B356:F356),0)</f>
        <v>0</v>
      </c>
      <c r="C357" s="1342"/>
      <c r="D357" s="1342"/>
      <c r="E357" s="1342"/>
      <c r="F357" s="1343"/>
      <c r="G357" s="570"/>
      <c r="H357" s="570"/>
      <c r="I357" s="570"/>
      <c r="J357" s="570"/>
      <c r="K357" s="570"/>
      <c r="L357" s="570"/>
      <c r="M357" s="570"/>
      <c r="N357" s="570"/>
      <c r="O357" s="570"/>
      <c r="P357" s="570"/>
      <c r="Q357" s="570"/>
      <c r="R357" s="570"/>
      <c r="S357" s="570"/>
      <c r="T357" s="597"/>
      <c r="U357" s="530"/>
    </row>
    <row r="358" spans="1:47" ht="14.45" customHeight="1" thickBot="1" x14ac:dyDescent="0.25">
      <c r="A358" s="991" t="s">
        <v>434</v>
      </c>
      <c r="B358" s="978">
        <f>IFERROR(B356/B357,0)</f>
        <v>0</v>
      </c>
      <c r="C358" s="1330">
        <f>IFERROR(C356/B357,0)</f>
        <v>0</v>
      </c>
      <c r="D358" s="1331"/>
      <c r="E358" s="1330">
        <f>IFERROR(E356/B357,0)</f>
        <v>0</v>
      </c>
      <c r="F358" s="1332"/>
      <c r="G358" s="570"/>
      <c r="H358" s="570"/>
      <c r="I358" s="570"/>
      <c r="J358" s="570"/>
      <c r="K358" s="570"/>
      <c r="L358" s="570"/>
      <c r="M358" s="570"/>
      <c r="N358" s="570"/>
      <c r="O358" s="570"/>
      <c r="P358" s="570"/>
      <c r="Q358" s="570"/>
      <c r="R358" s="570"/>
      <c r="S358" s="570"/>
      <c r="T358" s="597"/>
      <c r="U358" s="530"/>
    </row>
    <row r="359" spans="1:47" ht="13.5" thickBot="1" x14ac:dyDescent="0.25">
      <c r="A359" s="598"/>
      <c r="B359" s="570"/>
      <c r="C359" s="570"/>
      <c r="D359" s="570"/>
      <c r="E359" s="570"/>
      <c r="F359" s="570"/>
      <c r="G359" s="570"/>
      <c r="H359" s="570"/>
      <c r="I359" s="570"/>
      <c r="J359" s="570"/>
      <c r="K359" s="570"/>
      <c r="L359" s="570"/>
      <c r="M359" s="570"/>
      <c r="N359" s="570"/>
      <c r="O359" s="570"/>
      <c r="P359" s="570"/>
      <c r="Q359" s="570"/>
      <c r="R359" s="570"/>
      <c r="S359" s="570"/>
      <c r="T359" s="597"/>
      <c r="U359" s="530"/>
    </row>
    <row r="360" spans="1:47" ht="27" thickBot="1" x14ac:dyDescent="0.3">
      <c r="A360" s="1015" t="s">
        <v>485</v>
      </c>
      <c r="B360" s="1333">
        <f>IFERROR(B358*B354+C358*C354+E358*E354,0)</f>
        <v>0</v>
      </c>
      <c r="C360" s="1334"/>
      <c r="D360" s="1334"/>
      <c r="E360" s="1334"/>
      <c r="F360" s="1335"/>
      <c r="G360" s="570"/>
      <c r="H360" s="570"/>
      <c r="I360" s="570"/>
      <c r="J360" s="570"/>
      <c r="K360" s="570"/>
      <c r="L360" s="570"/>
      <c r="M360" s="570"/>
      <c r="N360" s="570"/>
      <c r="O360" s="570"/>
      <c r="P360" s="570"/>
      <c r="Q360" s="570"/>
      <c r="R360" s="570"/>
      <c r="S360" s="570"/>
      <c r="T360" s="597"/>
      <c r="U360" s="530"/>
    </row>
    <row r="361" spans="1:47" ht="27" thickBot="1" x14ac:dyDescent="0.3">
      <c r="A361" s="1018" t="s">
        <v>568</v>
      </c>
      <c r="B361" s="1336">
        <f>IFERROR(ROUND(AN349*3/13/40+B360,2),0)</f>
        <v>0</v>
      </c>
      <c r="C361" s="1337"/>
      <c r="D361" s="1337"/>
      <c r="E361" s="1337"/>
      <c r="F361" s="1338"/>
      <c r="G361" s="594" t="str">
        <f>IF(B361&gt;20.14*110%,"Forderung liegt über 10% des regional üblichen Entgeltes.","")</f>
        <v/>
      </c>
      <c r="H361" s="570"/>
      <c r="I361" s="570"/>
      <c r="J361" s="570"/>
      <c r="K361" s="570"/>
      <c r="L361" s="570"/>
      <c r="M361" s="570"/>
      <c r="N361" s="570"/>
      <c r="O361" s="570"/>
      <c r="P361" s="570"/>
      <c r="Q361" s="570"/>
      <c r="R361" s="570"/>
      <c r="S361" s="570"/>
      <c r="T361" s="597"/>
      <c r="U361" s="530"/>
    </row>
    <row r="362" spans="1:47" ht="25.5" x14ac:dyDescent="0.2">
      <c r="A362" s="1016" t="s">
        <v>417</v>
      </c>
      <c r="B362" s="1017">
        <f>IFERROR(AK348/AH348,0)</f>
        <v>0</v>
      </c>
      <c r="C362" s="1339">
        <f>IFERROR(AL348/AI348,0)</f>
        <v>0</v>
      </c>
      <c r="D362" s="1340"/>
      <c r="E362" s="1339">
        <f>IFERROR(AM348/AJ348,0)</f>
        <v>0</v>
      </c>
      <c r="F362" s="1340"/>
      <c r="G362" s="570"/>
      <c r="H362" s="570"/>
      <c r="I362" s="570"/>
      <c r="J362" s="570"/>
      <c r="K362" s="570"/>
      <c r="L362" s="570"/>
      <c r="M362" s="570"/>
      <c r="N362" s="570"/>
      <c r="O362" s="570"/>
      <c r="P362" s="570"/>
      <c r="Q362" s="570"/>
      <c r="R362" s="570"/>
      <c r="S362" s="570"/>
      <c r="T362" s="597"/>
      <c r="U362" s="530"/>
    </row>
    <row r="363" spans="1:47" ht="15" thickBot="1" x14ac:dyDescent="0.25">
      <c r="A363" s="561"/>
      <c r="G363" s="570"/>
      <c r="H363" s="570"/>
      <c r="I363" s="570"/>
      <c r="J363" s="570"/>
      <c r="K363" s="570"/>
      <c r="L363" s="570"/>
      <c r="M363" s="570"/>
      <c r="N363" s="570"/>
      <c r="O363" s="570"/>
      <c r="P363" s="570"/>
      <c r="Q363" s="570"/>
      <c r="R363" s="570"/>
      <c r="S363" s="570"/>
      <c r="T363" s="676"/>
      <c r="U363" s="530"/>
      <c r="AU363" s="699"/>
    </row>
    <row r="364" spans="1:47" ht="13.5" thickBot="1" x14ac:dyDescent="0.25">
      <c r="A364" s="1054" t="s">
        <v>517</v>
      </c>
      <c r="B364" s="1055"/>
      <c r="C364" s="1055"/>
      <c r="D364" s="1055"/>
      <c r="E364" s="1055"/>
      <c r="F364" s="1055"/>
      <c r="G364" s="1055"/>
      <c r="H364" s="1055"/>
      <c r="I364" s="1055"/>
      <c r="J364" s="1056"/>
      <c r="K364" s="1056"/>
      <c r="L364" s="1056"/>
      <c r="M364" s="1056"/>
      <c r="N364" s="1056"/>
      <c r="O364" s="1056"/>
      <c r="P364" s="1056"/>
      <c r="Q364" s="1056"/>
      <c r="R364" s="1056"/>
      <c r="S364" s="1056"/>
      <c r="T364" s="1057"/>
      <c r="U364" s="504"/>
      <c r="V364" s="504"/>
      <c r="W364" s="504"/>
      <c r="X364" s="504"/>
      <c r="Y364" s="504"/>
      <c r="Z364" s="504"/>
      <c r="AA364" s="504"/>
      <c r="AB364" s="504"/>
      <c r="AC364" s="504"/>
      <c r="AD364" s="504"/>
      <c r="AE364" s="504"/>
      <c r="AF364" s="504"/>
      <c r="AG364" s="504"/>
      <c r="AH364" s="504"/>
      <c r="AI364" s="504"/>
      <c r="AJ364" s="504"/>
      <c r="AK364" s="504"/>
      <c r="AL364" s="504"/>
      <c r="AM364" s="504"/>
      <c r="AN364" s="504"/>
      <c r="AO364" s="504"/>
      <c r="AP364" s="504"/>
    </row>
  </sheetData>
  <sheetProtection algorithmName="SHA-512" hashValue="H9X6cvA5N7CpjJZ0GUp5WUeKa7Bga4xFp0o2IWSMt3H96HQlra8ZQ9zyuoqJrMK5F/bWjazxM5RHS4nRwvMMiA==" saltValue="2FYYW+XRMq70MrmypWj8Dg==" spinCount="100000" sheet="1" objects="1" scenarios="1"/>
  <mergeCells count="65">
    <mergeCell ref="B360:F360"/>
    <mergeCell ref="B361:F361"/>
    <mergeCell ref="C362:D362"/>
    <mergeCell ref="E362:F362"/>
    <mergeCell ref="B357:F357"/>
    <mergeCell ref="E356:F356"/>
    <mergeCell ref="C356:D356"/>
    <mergeCell ref="C358:D358"/>
    <mergeCell ref="E358:F358"/>
    <mergeCell ref="C353:D353"/>
    <mergeCell ref="E352:F352"/>
    <mergeCell ref="E353:F353"/>
    <mergeCell ref="C354:D354"/>
    <mergeCell ref="E354:F354"/>
    <mergeCell ref="C349:D349"/>
    <mergeCell ref="E349:F349"/>
    <mergeCell ref="C350:D350"/>
    <mergeCell ref="E350:F350"/>
    <mergeCell ref="C352:D352"/>
    <mergeCell ref="O247:S247"/>
    <mergeCell ref="O277:S277"/>
    <mergeCell ref="O310:S310"/>
    <mergeCell ref="O343:S343"/>
    <mergeCell ref="J250:T250"/>
    <mergeCell ref="O229:S229"/>
    <mergeCell ref="J21:T21"/>
    <mergeCell ref="D117:Q121"/>
    <mergeCell ref="J230:T230"/>
    <mergeCell ref="F17:F19"/>
    <mergeCell ref="P18:Q18"/>
    <mergeCell ref="T17:T19"/>
    <mergeCell ref="G18:G19"/>
    <mergeCell ref="I18:I19"/>
    <mergeCell ref="J18:K18"/>
    <mergeCell ref="L18:M18"/>
    <mergeCell ref="N18:N19"/>
    <mergeCell ref="G17:M17"/>
    <mergeCell ref="N17:O17"/>
    <mergeCell ref="S17:S19"/>
    <mergeCell ref="A17:A19"/>
    <mergeCell ref="C17:C19"/>
    <mergeCell ref="D17:D19"/>
    <mergeCell ref="E17:E19"/>
    <mergeCell ref="AV19:AV21"/>
    <mergeCell ref="U18:AM18"/>
    <mergeCell ref="AH19:AJ19"/>
    <mergeCell ref="AK19:AM19"/>
    <mergeCell ref="AN19:AP19"/>
    <mergeCell ref="AQ19:AS19"/>
    <mergeCell ref="H347:L347"/>
    <mergeCell ref="AX19:AX21"/>
    <mergeCell ref="AZ19:AZ21"/>
    <mergeCell ref="E3:M3"/>
    <mergeCell ref="E4:M4"/>
    <mergeCell ref="A6:T6"/>
    <mergeCell ref="G9:K9"/>
    <mergeCell ref="G8:I8"/>
    <mergeCell ref="H18:H19"/>
    <mergeCell ref="P17:R17"/>
    <mergeCell ref="O226:S226"/>
    <mergeCell ref="O123:S123"/>
    <mergeCell ref="C5:D5"/>
    <mergeCell ref="G10:K10"/>
    <mergeCell ref="O18:O19"/>
    <mergeCell ref="A16:T16"/>
  </mergeCells>
  <phoneticPr fontId="44" type="noConversion"/>
  <conditionalFormatting sqref="E8:F8">
    <cfRule type="expression" dxfId="52" priority="23">
      <formula>$G$7="ja"</formula>
    </cfRule>
  </conditionalFormatting>
  <conditionalFormatting sqref="G8:I8">
    <cfRule type="expression" dxfId="47" priority="22">
      <formula>$G$7="ja"</formula>
    </cfRule>
  </conditionalFormatting>
  <dataValidations xWindow="995" yWindow="409" count="9">
    <dataValidation type="custom" allowBlank="1" showInputMessage="1" showErrorMessage="1" prompt="für Leiharbeitnehmer den VK-Umfang entsprechend der gepplanten wö. Stundenzahl und Einsatzzeitraum angeben, Eingabe mit 3 Nachkommastellen" sqref="C117:C121" xr:uid="{00000000-0002-0000-0300-000000000000}">
      <formula1>MOD(C117*10^3,1)=0</formula1>
    </dataValidation>
    <dataValidation allowBlank="1" showInputMessage="1" showErrorMessage="1" promptTitle="Eingabe" prompt="mit 3 Nachkommastellen" sqref="C22:C116 C125:C224" xr:uid="{00000000-0002-0000-0300-000001000000}"/>
    <dataValidation allowBlank="1" showInputMessage="1" showErrorMessage="1" promptTitle="Eingabe" prompt="mit maximal 3 Nachkommastellen" sqref="C312:C341 C231:C245 C279:C308 C251:C275" xr:uid="{00000000-0002-0000-0300-000002000000}"/>
    <dataValidation type="list" allowBlank="1" showInputMessage="1" prompt="für geringfügig Beschäftigte =&gt; Filter GfB wählen" sqref="A102" xr:uid="{00000000-0002-0000-0300-000003000000}">
      <formula1>"GfB"</formula1>
    </dataValidation>
    <dataValidation type="list" allowBlank="1" showInputMessage="1" sqref="A103:A116 A312:A341 A22:A101 A125:A224 A231:A245 A251:A275 A279:A308" xr:uid="{00000000-0002-0000-0300-000004000000}">
      <formula1>"GfB"</formula1>
    </dataValidation>
    <dataValidation allowBlank="1" showInputMessage="1" showErrorMessage="1" prompt="geplanten Gesamtpersonalkosten für Leiharbeitnehmer entsprechend des VK-Umfanges angeben" sqref="S117" xr:uid="{00000000-0002-0000-0300-000005000000}"/>
    <dataValidation allowBlank="1" showInputMessage="1" showErrorMessage="1" errorTitle="Berechnungshinweis" promptTitle="Berechnungshinweis" prompt="Die prozentualen Personalkostensteigerungen müssen bei der prognostischen Abbildung der einzelnen Entgeltbestandteile bereits enthalten sein." sqref="O14" xr:uid="{00000000-0002-0000-0300-000006000000}"/>
    <dataValidation allowBlank="1" showErrorMessage="1" sqref="G7:H7" xr:uid="{00000000-0002-0000-0300-000007000000}"/>
    <dataValidation allowBlank="1" showInputMessage="1" showErrorMessage="1" promptTitle="Bitte nur eintragen," prompt="sofern in der aktuellen Vereinbarung die Inflationsausgleichsprämie mit berücksichtigt wurde." sqref="R18" xr:uid="{06E6D227-C8B1-43C0-9478-C83A52735141}"/>
  </dataValidations>
  <hyperlinks>
    <hyperlink ref="A364:I364" location="Sachaufwendungen!A1" display="gehe weiter zu Sachaufwendungen" xr:uid="{00000000-0004-0000-0300-000000000000}"/>
    <hyperlink ref="A364:T364" location="'C2_Gesamtkalkulation'!A1" display="gehe weiter zu C2_Gesamtkalkulation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35" fitToHeight="5" orientation="landscape"/>
  <headerFooter>
    <oddFooter xml:space="preserve">&amp;LVersion: 22.11.2024&amp;CVerhandlungsunterlagen SGB XI (vereinfacht C2)&amp;RPSK-Beschluss vom 07.11.2024 </oddFooter>
  </headerFooter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D9B2F34-854F-4DC8-95A7-9A163D53B18B}">
            <xm:f>KAT!$B$10=0</xm:f>
            <x14:dxf>
              <font>
                <color theme="0"/>
              </font>
            </x14:dxf>
          </x14:cfRule>
          <xm:sqref>A248:D248</xm:sqref>
        </x14:conditionalFormatting>
        <x14:conditionalFormatting xmlns:xm="http://schemas.microsoft.com/office/excel/2006/main">
          <x14:cfRule type="expression" priority="21" id="{2CB828A9-08F0-4810-89D6-964C226E8FB8}">
            <xm:f>'C2_Allgemeine Angaben'!$G$7&lt;&gt;1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A278:F309</xm:sqref>
        </x14:conditionalFormatting>
        <x14:conditionalFormatting xmlns:xm="http://schemas.microsoft.com/office/excel/2006/main">
          <x14:cfRule type="expression" priority="5" id="{32715A42-C8ED-47D9-9A78-A6D880340E33}">
            <xm:f>'C2_Allgemeine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A310:O310</xm:sqref>
        </x14:conditionalFormatting>
        <x14:conditionalFormatting xmlns:xm="http://schemas.microsoft.com/office/excel/2006/main">
          <x14:cfRule type="expression" priority="4" id="{519BE31B-548A-44BB-8ACB-D2366EE9B849}">
            <xm:f>'C2_Allgemeine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A343:O343</xm:sqref>
        </x14:conditionalFormatting>
        <x14:conditionalFormatting xmlns:xm="http://schemas.microsoft.com/office/excel/2006/main">
          <x14:cfRule type="expression" priority="9" id="{2D1F71E8-00E6-42E0-A5CC-18B0CB239D64}">
            <xm:f>KAT!$B$10=0</xm:f>
            <x14:dxf>
              <border>
                <left/>
                <right/>
                <top/>
                <bottom/>
                <vertical/>
                <horizontal/>
              </border>
            </x14:dxf>
          </x14:cfRule>
          <xm:sqref>C248</xm:sqref>
        </x14:conditionalFormatting>
        <x14:conditionalFormatting xmlns:xm="http://schemas.microsoft.com/office/excel/2006/main">
          <x14:cfRule type="expression" priority="15" id="{B206F84B-9F5B-42BC-A1D1-28FDBE63FD51}">
            <xm:f>'C2_Allgemeine Angaben'!$L$46=0</xm:f>
            <x14:dxf>
              <font>
                <color theme="7" tint="0.79998168889431442"/>
              </font>
              <fill>
                <patternFill>
                  <bgColor theme="7" tint="0.79998168889431442"/>
                </patternFill>
              </fill>
              <border>
                <vertical/>
                <horizontal/>
              </border>
            </x14:dxf>
          </x14:cfRule>
          <xm:sqref>C5:E5</xm:sqref>
        </x14:conditionalFormatting>
        <x14:conditionalFormatting xmlns:xm="http://schemas.microsoft.com/office/excel/2006/main">
          <x14:cfRule type="expression" priority="13" id="{DCC5F165-E6DB-4BF1-A3F2-381F10E573CF}">
            <xm:f>KAT!$B$10=1</xm:f>
            <x14:dxf>
              <font>
                <color theme="0"/>
              </font>
              <border>
                <left/>
                <right/>
                <bottom/>
              </border>
            </x14:dxf>
          </x14:cfRule>
          <xm:sqref>C229:E229</xm:sqref>
        </x14:conditionalFormatting>
        <x14:conditionalFormatting xmlns:xm="http://schemas.microsoft.com/office/excel/2006/main">
          <x14:cfRule type="expression" priority="3" id="{4A14A457-8A31-4FFB-9E27-A11C8FAE4699}">
            <xm:f>KAT!$A$116="nein"</xm:f>
            <x14:dxf>
              <fill>
                <patternFill patternType="solid">
                  <bgColor theme="0"/>
                </patternFill>
              </fill>
            </x14:dxf>
          </x14:cfRule>
          <xm:sqref>F229 E248</xm:sqref>
        </x14:conditionalFormatting>
        <x14:conditionalFormatting xmlns:xm="http://schemas.microsoft.com/office/excel/2006/main">
          <x14:cfRule type="expression" priority="20" id="{8D1BD02D-01C6-4C36-8248-3A242171EF53}">
            <xm:f>'C2_Allgemeine Angaben'!$G$7&lt;&gt;1</xm:f>
            <x14:dxf>
              <font>
                <color theme="0" tint="-0.14996795556505021"/>
              </font>
              <border>
                <vertical/>
                <horizontal/>
              </border>
            </x14:dxf>
          </x14:cfRule>
          <xm:sqref>G279:G308</xm:sqref>
        </x14:conditionalFormatting>
        <x14:conditionalFormatting xmlns:xm="http://schemas.microsoft.com/office/excel/2006/main">
          <x14:cfRule type="expression" priority="16" id="{1CAAB1C7-E470-4F45-89F0-A952FBCAD132}">
            <xm:f>'C2_Allgemeine Angaben'!$G$7&lt;&gt;1</xm:f>
            <x14:dxf>
              <font>
                <color theme="0" tint="-4.9989318521683403E-2"/>
              </font>
              <border>
                <vertical/>
                <horizontal/>
              </border>
            </x14:dxf>
          </x14:cfRule>
          <xm:sqref>G312:G341 T312:T341</xm:sqref>
        </x14:conditionalFormatting>
        <x14:conditionalFormatting xmlns:xm="http://schemas.microsoft.com/office/excel/2006/main">
          <x14:cfRule type="expression" priority="1" id="{CE9577D8-B8D8-471D-902E-6CCF0DA95C7D}">
            <xm:f>KAT!$A$116="nein"</xm:f>
            <x14:dxf>
              <fill>
                <patternFill>
                  <bgColor theme="0"/>
                </patternFill>
              </fill>
            </x14:dxf>
          </x14:cfRule>
          <xm:sqref>G361</xm:sqref>
        </x14:conditionalFormatting>
        <x14:conditionalFormatting xmlns:xm="http://schemas.microsoft.com/office/excel/2006/main">
          <x14:cfRule type="expression" priority="19" id="{A03B613B-A03F-468D-A972-EB26F288E7B0}">
            <xm:f>'C2_Allgemeine Angaben'!$G$7&lt;&gt;1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G278:T278 H279:R309 G309 S309:T309</xm:sqref>
        </x14:conditionalFormatting>
        <x14:conditionalFormatting xmlns:xm="http://schemas.microsoft.com/office/excel/2006/main">
          <x14:cfRule type="expression" priority="14" id="{D816C042-E091-470A-9F77-0BADC6F39729}">
            <xm:f>KAT!$K$5=1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H347 H348:L354</xm:sqref>
        </x14:conditionalFormatting>
        <x14:conditionalFormatting xmlns:xm="http://schemas.microsoft.com/office/excel/2006/main">
          <x14:cfRule type="expression" priority="2" id="{667C5C20-EE76-4C68-B78C-291E4262F3A8}">
            <xm:f>KAT!$C$12&lt;&gt;1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S228:T228</xm:sqref>
        </x14:conditionalFormatting>
        <x14:conditionalFormatting xmlns:xm="http://schemas.microsoft.com/office/excel/2006/main">
          <x14:cfRule type="expression" priority="18" id="{11883432-5A41-4DE6-AD4D-34BF307A56B5}">
            <xm:f>'C2_Allgemeine Angaben'!$G$7&lt;&gt;1</xm:f>
            <x14:dxf>
              <font>
                <color theme="0" tint="-4.9989318521683403E-2"/>
              </font>
              <border>
                <vertical/>
                <horizontal/>
              </border>
            </x14:dxf>
          </x14:cfRule>
          <xm:sqref>T279:T308</xm:sqref>
        </x14:conditionalFormatting>
        <x14:conditionalFormatting xmlns:xm="http://schemas.microsoft.com/office/excel/2006/main">
          <x14:cfRule type="expression" priority="17" id="{2949E5A1-EAE6-4C7C-A4F5-DF45DF8D9990}">
            <xm:f>'C2_Allgemeine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T310 A311:T311 A312:F341 H312:R342 A342:G342 S342:T342 T343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95" yWindow="409" count="5">
        <x14:dataValidation type="list" allowBlank="1" showInputMessage="1" showErrorMessage="1" promptTitle="Beschäftigungsgruppen" prompt="PFK/BFK = Pflege-/Betreuungsfachkraft mind. 3 Jahre Berufsausbildung_x000a_PK/BK = Pflege-/Betreuungskraft mind. 1 Jahr Berufsausbildung_x000a_PK/BK o. = Pflege-/Betreuungskraft ohne mind 1 Jahr Berufsausbildung" xr:uid="{00000000-0002-0000-0300-000008000000}">
          <x14:formula1>
            <xm:f>KAT!$A$94:$A$97</xm:f>
          </x14:formula1>
          <xm:sqref>B251:B275 B231:B245</xm:sqref>
        </x14:dataValidation>
        <x14:dataValidation type="list" allowBlank="1" showInputMessage="1" showErrorMessage="1" promptTitle="Beschäftigungsgruppen" prompt="PK/BK = Pflege-/Betreuungskraft mind. 1 Jahr Berufsausbildung_x000a_PK/BK o. = Pflege-/Betreuungskraft ohne mind 1 Jahr Berufsausbildung" xr:uid="{00000000-0002-0000-0300-000009000000}">
          <x14:formula1>
            <xm:f>KAT!$A$95:$A$97</xm:f>
          </x14:formula1>
          <xm:sqref>B312:B341 B125:B224 B279:B308</xm:sqref>
        </x14:dataValidation>
        <x14:dataValidation type="list" allowBlank="1" showInputMessage="1" showErrorMessage="1" promptTitle="Beschäftigungsgruppen" prompt="PFK/BFK = Pflege-/Betreuungsfachkraft mind. 3 Jahre Berufsausbildung_x000a_" xr:uid="{00000000-0002-0000-0300-00000A000000}">
          <x14:formula1>
            <xm:f>KAT!$A$91:$A$94</xm:f>
          </x14:formula1>
          <xm:sqref>B22:B116</xm:sqref>
        </x14:dataValidation>
        <x14:dataValidation type="list" allowBlank="1" showInputMessage="1" showErrorMessage="1" prompt="SV Beitrag ohne U1 Teilnahme = 20,850 %_x000a_SV Beitrag mit U1 Teilnahme = 23,000 %" xr:uid="{00000000-0002-0000-0300-00000B000000}">
          <x14:formula1>
            <xm:f>KAT!$C$112:$C$113</xm:f>
          </x14:formula1>
          <xm:sqref>J12</xm:sqref>
        </x14:dataValidation>
        <x14:dataValidation type="list" allowBlank="1" showInputMessage="1" showErrorMessage="1" prompt="28,350 % ohne U1_x000a_ 29,250 % mit U1" xr:uid="{00000000-0002-0000-0300-00000C000000}">
          <x14:formula1>
            <xm:f>KAT!$G$112:$G$113</xm:f>
          </x14:formula1>
          <xm:sqref>J15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AA59"/>
  <sheetViews>
    <sheetView showGridLines="0" zoomScaleNormal="100" workbookViewId="0">
      <selection sqref="A1:W1"/>
    </sheetView>
  </sheetViews>
  <sheetFormatPr baseColWidth="10" defaultColWidth="11" defaultRowHeight="14.25" x14ac:dyDescent="0.2"/>
  <cols>
    <col min="1" max="1" width="2.125" style="3" customWidth="1"/>
    <col min="2" max="2" width="5.625" style="3" customWidth="1"/>
    <col min="3" max="3" width="34.25" style="3" customWidth="1"/>
    <col min="4" max="4" width="16.625" style="3" customWidth="1"/>
    <col min="5" max="5" width="13.625" style="3" hidden="1" customWidth="1"/>
    <col min="6" max="6" width="11.625" style="3" hidden="1" customWidth="1"/>
    <col min="7" max="7" width="12.625" style="3" hidden="1" customWidth="1"/>
    <col min="8" max="8" width="13.625" style="3" customWidth="1"/>
    <col min="9" max="9" width="12.625" style="11" hidden="1" customWidth="1"/>
    <col min="10" max="10" width="13.625" style="3" customWidth="1"/>
    <col min="11" max="11" width="12.625" style="11" hidden="1" customWidth="1"/>
    <col min="12" max="12" width="13.625" style="3" customWidth="1"/>
    <col min="13" max="13" width="12.625" style="3" hidden="1" customWidth="1"/>
    <col min="14" max="14" width="13.625" style="3" customWidth="1"/>
    <col min="15" max="15" width="12.625" style="3" hidden="1" customWidth="1"/>
    <col min="16" max="16" width="13.625" style="3" customWidth="1"/>
    <col min="17" max="17" width="12.625" style="11" hidden="1" customWidth="1"/>
    <col min="18" max="18" width="13.625" style="3" customWidth="1"/>
    <col min="19" max="19" width="12.625" style="3" hidden="1" customWidth="1"/>
    <col min="20" max="20" width="13.625" style="3" customWidth="1"/>
    <col min="21" max="21" width="12.625" style="3" hidden="1" customWidth="1"/>
    <col min="22" max="22" width="13.625" style="3" customWidth="1"/>
    <col min="23" max="23" width="2.125" style="3" customWidth="1"/>
    <col min="24" max="42" width="11" style="3" customWidth="1"/>
    <col min="43" max="16384" width="11" style="3"/>
  </cols>
  <sheetData>
    <row r="1" spans="1:27" ht="28.5" customHeight="1" x14ac:dyDescent="0.25">
      <c r="A1" s="1344" t="str">
        <f>'C2_Allgemeine Angaben'!A1:N1</f>
        <v>Vereinfachtes Antragsverfahren für tarifungebundene Einrichtungen mit laufender Vereinbarung über den 31. Dezember 2024 im Rahmen § 72 Abs. 3b Satz 7 in Verbindung mit der Veröffentlichung nach § 82c Abs. 5 SGB XI (Stand 31.10.2024)</v>
      </c>
      <c r="B1" s="1345"/>
      <c r="C1" s="1345"/>
      <c r="D1" s="1345"/>
      <c r="E1" s="1345"/>
      <c r="F1" s="1345"/>
      <c r="G1" s="1345"/>
      <c r="H1" s="1345"/>
      <c r="I1" s="1346"/>
      <c r="J1" s="1346"/>
      <c r="K1" s="1346"/>
      <c r="L1" s="1346"/>
      <c r="M1" s="1346"/>
      <c r="N1" s="1346"/>
      <c r="O1" s="1346"/>
      <c r="P1" s="1346"/>
      <c r="Q1" s="1346"/>
      <c r="R1" s="1346"/>
      <c r="S1" s="1346"/>
      <c r="T1" s="1346"/>
      <c r="U1" s="1346"/>
      <c r="V1" s="1346"/>
      <c r="W1" s="1347"/>
      <c r="X1" s="710"/>
      <c r="Y1" s="711"/>
      <c r="Z1" s="712"/>
      <c r="AA1" s="713"/>
    </row>
    <row r="2" spans="1:27" ht="15" customHeight="1" x14ac:dyDescent="0.25">
      <c r="A2" s="1186" t="s">
        <v>70</v>
      </c>
      <c r="B2" s="1187"/>
      <c r="C2" s="1187"/>
      <c r="D2" s="1187"/>
      <c r="E2" s="1187"/>
      <c r="F2" s="1187"/>
      <c r="G2" s="1187"/>
      <c r="H2" s="1187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9"/>
      <c r="X2" s="714"/>
    </row>
    <row r="3" spans="1:27" ht="15" customHeight="1" x14ac:dyDescent="0.2">
      <c r="A3" s="1353" t="str">
        <f>'C2_Allgemeine Angaben'!A3:N3</f>
        <v/>
      </c>
      <c r="B3" s="1354"/>
      <c r="C3" s="1354"/>
      <c r="D3" s="1354"/>
      <c r="E3" s="1354"/>
      <c r="F3" s="1354"/>
      <c r="G3" s="1354"/>
      <c r="H3" s="1354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9"/>
      <c r="X3" s="715"/>
    </row>
    <row r="4" spans="1:27" ht="15" customHeight="1" x14ac:dyDescent="0.2">
      <c r="A4" s="1355" t="str">
        <f>'C2_Allgemeine Angaben'!A4:N4</f>
        <v/>
      </c>
      <c r="B4" s="1356"/>
      <c r="C4" s="1356"/>
      <c r="D4" s="1356"/>
      <c r="E4" s="1356"/>
      <c r="F4" s="1356"/>
      <c r="G4" s="1356"/>
      <c r="H4" s="1356"/>
      <c r="I4" s="1357"/>
      <c r="J4" s="1357"/>
      <c r="K4" s="1357"/>
      <c r="L4" s="1357"/>
      <c r="M4" s="1357"/>
      <c r="N4" s="1357"/>
      <c r="O4" s="1357"/>
      <c r="P4" s="1357"/>
      <c r="Q4" s="1357"/>
      <c r="R4" s="1357"/>
      <c r="S4" s="1357"/>
      <c r="T4" s="1357"/>
      <c r="U4" s="1357"/>
      <c r="V4" s="1357"/>
      <c r="W4" s="1358"/>
      <c r="X4" s="716"/>
    </row>
    <row r="5" spans="1:27" ht="14.25" customHeight="1" x14ac:dyDescent="0.2">
      <c r="A5" s="2"/>
      <c r="B5" s="717"/>
      <c r="C5" s="718"/>
      <c r="D5" s="718"/>
      <c r="E5" s="719" t="s">
        <v>71</v>
      </c>
      <c r="F5" s="719"/>
      <c r="G5" s="41"/>
      <c r="I5" s="40"/>
      <c r="J5" s="720" t="s">
        <v>126</v>
      </c>
      <c r="K5" s="40"/>
      <c r="L5" s="720" t="s">
        <v>127</v>
      </c>
      <c r="M5" s="41"/>
      <c r="N5" s="720" t="s">
        <v>143</v>
      </c>
      <c r="O5" s="41"/>
      <c r="P5" s="720" t="s">
        <v>74</v>
      </c>
      <c r="Q5" s="40"/>
      <c r="S5" s="41"/>
      <c r="U5" s="41"/>
      <c r="W5" s="4"/>
      <c r="X5" s="715"/>
    </row>
    <row r="6" spans="1:27" x14ac:dyDescent="0.2">
      <c r="A6" s="2"/>
      <c r="C6" s="721" t="s">
        <v>72</v>
      </c>
      <c r="D6" s="722" t="str">
        <f>IF('C2_Allgemeine Angaben'!L45&gt;0,'C2_Allgemeine Angaben'!L45,"")</f>
        <v/>
      </c>
      <c r="E6" s="40" t="s">
        <v>73</v>
      </c>
      <c r="F6" s="40"/>
      <c r="G6" s="41"/>
      <c r="I6" s="40"/>
      <c r="J6" s="723" t="str">
        <f>IF('C2_Kalkulation'!I6&gt;0,'C2_Kalkulation'!I6,"")</f>
        <v/>
      </c>
      <c r="K6" s="40"/>
      <c r="L6" s="724" t="str">
        <f>IF('C2_Kalkulation'!D6&gt;0,'C2_Kalkulation'!D6,"")</f>
        <v/>
      </c>
      <c r="M6" s="42"/>
      <c r="N6" s="725" t="str">
        <f>IFERROR(L6*J6*'C2_Allgemeine Angaben'!L45/100,"")</f>
        <v/>
      </c>
      <c r="O6" s="41"/>
      <c r="P6" s="725" t="str">
        <f>IFERROR(ROUND(J6/12,2),"")</f>
        <v/>
      </c>
      <c r="Q6" s="726"/>
      <c r="S6" s="41"/>
      <c r="T6" s="37"/>
      <c r="U6" s="320"/>
      <c r="V6" s="37"/>
      <c r="W6" s="4"/>
    </row>
    <row r="7" spans="1:27" ht="3" customHeight="1" x14ac:dyDescent="0.2">
      <c r="A7" s="2"/>
      <c r="C7" s="721"/>
      <c r="D7" s="721"/>
      <c r="E7" s="727"/>
      <c r="F7" s="727"/>
      <c r="G7" s="41"/>
      <c r="I7" s="728"/>
      <c r="J7" s="721"/>
      <c r="K7" s="728"/>
      <c r="L7" s="721"/>
      <c r="M7" s="728"/>
      <c r="N7" s="721"/>
      <c r="O7" s="41"/>
      <c r="Q7" s="728"/>
      <c r="R7" s="721"/>
      <c r="S7" s="728"/>
      <c r="T7" s="37"/>
      <c r="U7" s="320"/>
      <c r="V7" s="37"/>
      <c r="W7" s="4"/>
    </row>
    <row r="8" spans="1:27" x14ac:dyDescent="0.2">
      <c r="A8" s="2"/>
      <c r="C8" s="37"/>
      <c r="D8" s="721"/>
      <c r="E8" s="40" t="s">
        <v>75</v>
      </c>
      <c r="F8" s="40"/>
      <c r="G8" s="41"/>
      <c r="I8" s="728"/>
      <c r="J8" s="729" t="s">
        <v>144</v>
      </c>
      <c r="K8" s="40"/>
      <c r="L8" s="724" t="str">
        <f>IF('C2_Allgemeine Angaben'!D7="vst",100,IF('C2_Allgemeine Angaben'!D7="kzp",100,L6))</f>
        <v/>
      </c>
      <c r="M8" s="727"/>
      <c r="N8" s="725" t="str">
        <f>IFERROR('C2_Kalkulation'!L12*J6*L8/100,"")</f>
        <v/>
      </c>
      <c r="O8" s="41"/>
      <c r="Q8" s="726"/>
      <c r="S8" s="41"/>
      <c r="T8" s="37"/>
      <c r="U8" s="320"/>
      <c r="V8" s="37"/>
      <c r="W8" s="4"/>
      <c r="X8" s="730"/>
    </row>
    <row r="9" spans="1:27" ht="9.9499999999999993" customHeight="1" x14ac:dyDescent="0.2">
      <c r="A9" s="2"/>
      <c r="C9" s="37"/>
      <c r="D9" s="721"/>
      <c r="E9" s="41"/>
      <c r="F9" s="41"/>
      <c r="G9" s="41"/>
      <c r="I9" s="728"/>
      <c r="J9" s="721"/>
      <c r="K9" s="721"/>
      <c r="L9" s="721"/>
      <c r="M9" s="42"/>
      <c r="N9" s="17"/>
      <c r="O9" s="41"/>
      <c r="Q9" s="42"/>
      <c r="R9" s="17"/>
      <c r="S9" s="41"/>
      <c r="T9" s="37"/>
      <c r="U9" s="320"/>
      <c r="V9" s="37"/>
      <c r="W9" s="4"/>
      <c r="X9" s="730"/>
    </row>
    <row r="10" spans="1:27" x14ac:dyDescent="0.2">
      <c r="A10" s="2"/>
      <c r="C10" s="729"/>
      <c r="D10" s="11" t="s">
        <v>29</v>
      </c>
      <c r="E10" s="731">
        <f>SUM(H10:P10)</f>
        <v>0</v>
      </c>
      <c r="F10" s="731" t="s">
        <v>208</v>
      </c>
      <c r="G10" s="41"/>
      <c r="H10" s="732">
        <f>'C2_Kalkulation'!H14</f>
        <v>0</v>
      </c>
      <c r="I10" s="733"/>
      <c r="J10" s="732">
        <f>'C2_Kalkulation'!I14</f>
        <v>0</v>
      </c>
      <c r="K10" s="733"/>
      <c r="L10" s="732">
        <f>'C2_Kalkulation'!J14</f>
        <v>0</v>
      </c>
      <c r="M10" s="734"/>
      <c r="N10" s="732">
        <f>'C2_Kalkulation'!K14</f>
        <v>0</v>
      </c>
      <c r="O10" s="734"/>
      <c r="P10" s="732">
        <f>'C2_Kalkulation'!L14</f>
        <v>0</v>
      </c>
      <c r="Q10" s="40"/>
      <c r="S10" s="41"/>
      <c r="T10" s="37"/>
      <c r="U10" s="320"/>
      <c r="V10" s="37"/>
      <c r="W10" s="4"/>
      <c r="X10" s="730"/>
    </row>
    <row r="11" spans="1:27" x14ac:dyDescent="0.2">
      <c r="A11" s="2"/>
      <c r="C11" s="729"/>
      <c r="D11" s="11" t="s">
        <v>56</v>
      </c>
      <c r="E11" s="735">
        <f>SUM(H11:P11)</f>
        <v>0</v>
      </c>
      <c r="F11" s="736" t="e">
        <f>J11+L11+N11+P11</f>
        <v>#VALUE!</v>
      </c>
      <c r="G11" s="41"/>
      <c r="H11" s="737" t="str">
        <f>IFERROR(H10*$J$6*$L$6/100,"")</f>
        <v/>
      </c>
      <c r="I11" s="40"/>
      <c r="J11" s="737" t="str">
        <f>IFERROR(J10*$J$6*$L$6/100,"")</f>
        <v/>
      </c>
      <c r="K11" s="40"/>
      <c r="L11" s="737" t="str">
        <f>IFERROR(L10*$J$6*$L$6/100,"")</f>
        <v/>
      </c>
      <c r="M11" s="41"/>
      <c r="N11" s="737" t="str">
        <f>IFERROR(N10*$J$6*$L$6/100,"")</f>
        <v/>
      </c>
      <c r="O11" s="41"/>
      <c r="P11" s="737" t="str">
        <f>IFERROR(P10*$J$6*$L$6/100,"")</f>
        <v/>
      </c>
      <c r="Q11" s="40"/>
      <c r="S11" s="41"/>
      <c r="U11" s="41"/>
      <c r="W11" s="4"/>
    </row>
    <row r="12" spans="1:27" x14ac:dyDescent="0.2">
      <c r="A12" s="2"/>
      <c r="C12" s="729"/>
      <c r="D12" s="17" t="s">
        <v>76</v>
      </c>
      <c r="E12" s="736"/>
      <c r="F12" s="736"/>
      <c r="G12" s="41"/>
      <c r="H12" s="738"/>
      <c r="I12" s="40"/>
      <c r="J12" s="739">
        <v>805</v>
      </c>
      <c r="K12" s="40"/>
      <c r="L12" s="739">
        <v>1319</v>
      </c>
      <c r="M12" s="41"/>
      <c r="N12" s="739">
        <v>1855</v>
      </c>
      <c r="O12" s="41"/>
      <c r="P12" s="739">
        <v>2096</v>
      </c>
      <c r="Q12" s="40"/>
      <c r="S12" s="41"/>
      <c r="U12" s="41"/>
      <c r="W12" s="4"/>
      <c r="X12" s="716"/>
    </row>
    <row r="13" spans="1:27" ht="9.9499999999999993" customHeight="1" x14ac:dyDescent="0.2">
      <c r="A13" s="2"/>
      <c r="E13" s="41"/>
      <c r="F13" s="740"/>
      <c r="G13" s="741"/>
      <c r="I13" s="741"/>
      <c r="K13" s="741"/>
      <c r="M13" s="741"/>
      <c r="O13" s="41"/>
      <c r="Q13" s="40"/>
      <c r="S13" s="41"/>
      <c r="U13" s="41"/>
      <c r="W13" s="4"/>
      <c r="X13" s="716"/>
    </row>
    <row r="14" spans="1:27" ht="39.950000000000003" customHeight="1" x14ac:dyDescent="0.2">
      <c r="A14" s="2"/>
      <c r="C14" s="742"/>
      <c r="D14" s="743"/>
      <c r="E14" s="744"/>
      <c r="F14" s="744"/>
      <c r="G14" s="745" t="s">
        <v>77</v>
      </c>
      <c r="H14" s="746" t="s">
        <v>153</v>
      </c>
      <c r="I14" s="745" t="s">
        <v>78</v>
      </c>
      <c r="J14" s="747" t="s">
        <v>154</v>
      </c>
      <c r="K14" s="745" t="s">
        <v>79</v>
      </c>
      <c r="L14" s="747" t="s">
        <v>155</v>
      </c>
      <c r="M14" s="745" t="s">
        <v>80</v>
      </c>
      <c r="N14" s="747" t="s">
        <v>156</v>
      </c>
      <c r="O14" s="745" t="s">
        <v>81</v>
      </c>
      <c r="P14" s="747" t="s">
        <v>157</v>
      </c>
      <c r="Q14" s="745" t="s">
        <v>82</v>
      </c>
      <c r="R14" s="747" t="s">
        <v>158</v>
      </c>
      <c r="S14" s="745" t="s">
        <v>83</v>
      </c>
      <c r="T14" s="746" t="s">
        <v>159</v>
      </c>
      <c r="U14" s="745" t="s">
        <v>145</v>
      </c>
      <c r="V14" s="746" t="s">
        <v>160</v>
      </c>
      <c r="W14" s="4"/>
      <c r="X14" s="716"/>
    </row>
    <row r="15" spans="1:27" x14ac:dyDescent="0.2">
      <c r="A15" s="2"/>
      <c r="B15" s="748"/>
      <c r="C15" s="748"/>
      <c r="D15" s="749" t="s">
        <v>84</v>
      </c>
      <c r="E15" s="750" t="s">
        <v>85</v>
      </c>
      <c r="F15" s="750" t="s">
        <v>142</v>
      </c>
      <c r="G15" s="751" t="s">
        <v>86</v>
      </c>
      <c r="H15" s="967" t="s">
        <v>524</v>
      </c>
      <c r="I15" s="752" t="s">
        <v>86</v>
      </c>
      <c r="J15" s="968" t="s">
        <v>524</v>
      </c>
      <c r="K15" s="751" t="s">
        <v>86</v>
      </c>
      <c r="L15" s="967" t="s">
        <v>524</v>
      </c>
      <c r="M15" s="751" t="s">
        <v>86</v>
      </c>
      <c r="N15" s="967" t="s">
        <v>524</v>
      </c>
      <c r="O15" s="751" t="s">
        <v>86</v>
      </c>
      <c r="P15" s="967" t="s">
        <v>524</v>
      </c>
      <c r="Q15" s="751" t="s">
        <v>86</v>
      </c>
      <c r="R15" s="967" t="s">
        <v>524</v>
      </c>
      <c r="S15" s="751" t="s">
        <v>86</v>
      </c>
      <c r="T15" s="967" t="s">
        <v>524</v>
      </c>
      <c r="U15" s="751" t="s">
        <v>86</v>
      </c>
      <c r="V15" s="967" t="s">
        <v>524</v>
      </c>
      <c r="W15" s="4"/>
      <c r="X15" s="730"/>
    </row>
    <row r="16" spans="1:27" x14ac:dyDescent="0.2">
      <c r="A16" s="2"/>
      <c r="B16" s="753" t="s">
        <v>87</v>
      </c>
      <c r="C16" s="753" t="s">
        <v>215</v>
      </c>
      <c r="D16" s="754" t="str">
        <f>IF(SUM(D17:D18,D20:D24)=0,"",SUM(D17:D18,D20:D24))</f>
        <v/>
      </c>
      <c r="E16" s="755" t="e">
        <f>G16+I16+K16+M16+O16+Q16</f>
        <v>#DIV/0!</v>
      </c>
      <c r="F16" s="756"/>
      <c r="G16" s="757" t="e">
        <f>SUM(G17:G24)</f>
        <v>#DIV/0!</v>
      </c>
      <c r="H16" s="758" t="e">
        <f t="shared" ref="H16:P16" si="0">SUM(H17:H24)</f>
        <v>#DIV/0!</v>
      </c>
      <c r="I16" s="759" t="e">
        <f>SUM(I17:I24)</f>
        <v>#DIV/0!</v>
      </c>
      <c r="J16" s="758" t="e">
        <f t="shared" si="0"/>
        <v>#DIV/0!</v>
      </c>
      <c r="K16" s="760" t="e">
        <f t="shared" si="0"/>
        <v>#DIV/0!</v>
      </c>
      <c r="L16" s="761" t="e">
        <f t="shared" si="0"/>
        <v>#DIV/0!</v>
      </c>
      <c r="M16" s="760" t="e">
        <f t="shared" si="0"/>
        <v>#DIV/0!</v>
      </c>
      <c r="N16" s="761" t="e">
        <f t="shared" si="0"/>
        <v>#DIV/0!</v>
      </c>
      <c r="O16" s="760" t="e">
        <f t="shared" si="0"/>
        <v>#DIV/0!</v>
      </c>
      <c r="P16" s="761" t="e">
        <f t="shared" si="0"/>
        <v>#DIV/0!</v>
      </c>
      <c r="Q16" s="760">
        <f>SUM(Q20:Q24)</f>
        <v>0</v>
      </c>
      <c r="R16" s="761" t="e">
        <f>SUM(R20:R24)</f>
        <v>#VALUE!</v>
      </c>
      <c r="S16" s="762"/>
      <c r="T16" s="763"/>
      <c r="U16" s="762"/>
      <c r="V16" s="763"/>
      <c r="W16" s="4"/>
    </row>
    <row r="17" spans="1:24" x14ac:dyDescent="0.2">
      <c r="A17" s="2"/>
      <c r="B17" s="764" t="s">
        <v>88</v>
      </c>
      <c r="C17" s="765" t="s">
        <v>140</v>
      </c>
      <c r="D17" s="766">
        <f>IF(('C2_Kalkulation'!L26*'C2_Kalkulation'!J26)=0,0,('C2_Kalkulation'!L26*'C2_Kalkulation'!J26))</f>
        <v>0</v>
      </c>
      <c r="E17" s="756" t="e">
        <f>G17+I17+K17+M17+O17</f>
        <v>#DIV/0!</v>
      </c>
      <c r="F17" s="756">
        <v>1</v>
      </c>
      <c r="G17" s="767" t="e">
        <f>IF('C2_Allgemeine Angaben'!D7&lt;&gt;"vst",$D17*$F17/'C2_Kalkulation'!J26*'C2_Kalkulation'!H14/'C2_Kalkulation'!I20,'C2_Gesamtkalkulation'!$D$17*$F17*KAT!E69)</f>
        <v>#DIV/0!</v>
      </c>
      <c r="H17" s="768" t="e">
        <f>G17/$H$11</f>
        <v>#DIV/0!</v>
      </c>
      <c r="I17" s="767" t="e">
        <f>IF('C2_Allgemeine Angaben'!D7&lt;&gt;"vst",$D17*$F17/'C2_Kalkulation'!J26*'C2_Kalkulation'!I14/'C2_Kalkulation'!I21,'C2_Gesamtkalkulation'!$D$17*$F17*KAT!E70)</f>
        <v>#DIV/0!</v>
      </c>
      <c r="J17" s="768" t="e">
        <f>I17/$J$11</f>
        <v>#DIV/0!</v>
      </c>
      <c r="K17" s="767" t="e">
        <f>IF('C2_Allgemeine Angaben'!D7&lt;&gt;"vst",$D17*$F17/'C2_Kalkulation'!J26*'C2_Kalkulation'!J14/'C2_Kalkulation'!I22,'C2_Gesamtkalkulation'!D17*$F17*KAT!E71)</f>
        <v>#DIV/0!</v>
      </c>
      <c r="L17" s="768" t="e">
        <f t="shared" ref="L17:L24" si="1">K17/$L$11</f>
        <v>#DIV/0!</v>
      </c>
      <c r="M17" s="767" t="e">
        <f>IF('C2_Allgemeine Angaben'!D7&lt;&gt;"vst",$D17*$F17/'C2_Kalkulation'!J26*'C2_Kalkulation'!K14/'C2_Kalkulation'!I23,'C2_Gesamtkalkulation'!$D$17*$F17*KAT!E72)</f>
        <v>#DIV/0!</v>
      </c>
      <c r="N17" s="768" t="e">
        <f t="shared" ref="N17:N24" si="2">M17/$N$11</f>
        <v>#DIV/0!</v>
      </c>
      <c r="O17" s="767" t="e">
        <f>IF('C2_Allgemeine Angaben'!D7&lt;&gt;"vst",$D17*$F17/'C2_Kalkulation'!J26*'C2_Kalkulation'!L14/'C2_Kalkulation'!I24,'C2_Gesamtkalkulation'!$D$17*$F17*KAT!E73)</f>
        <v>#DIV/0!</v>
      </c>
      <c r="P17" s="768" t="e">
        <f t="shared" ref="P17:P24" si="3">O17/$P$11</f>
        <v>#DIV/0!</v>
      </c>
      <c r="Q17" s="769"/>
      <c r="R17" s="770"/>
      <c r="S17" s="762"/>
      <c r="T17" s="763"/>
      <c r="U17" s="762"/>
      <c r="V17" s="763"/>
      <c r="W17" s="4"/>
      <c r="X17" s="771"/>
    </row>
    <row r="18" spans="1:24" x14ac:dyDescent="0.2">
      <c r="A18" s="2"/>
      <c r="B18" s="764" t="s">
        <v>89</v>
      </c>
      <c r="C18" s="765" t="s">
        <v>141</v>
      </c>
      <c r="D18" s="766">
        <f>IF(('C2_Kalkulation'!L27*'C2_Kalkulation'!J27)=0,0,('C2_Kalkulation'!L27*'C2_Kalkulation'!J27))</f>
        <v>0</v>
      </c>
      <c r="E18" s="756" t="e">
        <f>G18+I18+K18+M18+O18+Q18</f>
        <v>#VALUE!</v>
      </c>
      <c r="F18" s="756">
        <v>1</v>
      </c>
      <c r="G18" s="767" t="e">
        <f>D18*F18/$N$6*$H$11</f>
        <v>#VALUE!</v>
      </c>
      <c r="H18" s="772" t="e">
        <f>G18/$H$11</f>
        <v>#VALUE!</v>
      </c>
      <c r="I18" s="773" t="e">
        <f>D18*F18/$N$6*$J$11</f>
        <v>#VALUE!</v>
      </c>
      <c r="J18" s="772" t="e">
        <f>I18/$J$11</f>
        <v>#VALUE!</v>
      </c>
      <c r="K18" s="774" t="e">
        <f>D18*F18/$N$6*$L$11</f>
        <v>#VALUE!</v>
      </c>
      <c r="L18" s="772" t="e">
        <f t="shared" si="1"/>
        <v>#VALUE!</v>
      </c>
      <c r="M18" s="774" t="e">
        <f>D18*F18/$N$6*$N$11</f>
        <v>#VALUE!</v>
      </c>
      <c r="N18" s="772" t="e">
        <f t="shared" si="2"/>
        <v>#VALUE!</v>
      </c>
      <c r="O18" s="774" t="e">
        <f>D18*F18/$N$6*$P$11</f>
        <v>#VALUE!</v>
      </c>
      <c r="P18" s="772" t="e">
        <f t="shared" si="3"/>
        <v>#VALUE!</v>
      </c>
      <c r="Q18" s="775"/>
      <c r="R18" s="763"/>
      <c r="S18" s="762"/>
      <c r="T18" s="763"/>
      <c r="U18" s="762"/>
      <c r="V18" s="763"/>
      <c r="W18" s="4"/>
    </row>
    <row r="19" spans="1:24" x14ac:dyDescent="0.2">
      <c r="A19" s="2"/>
      <c r="B19" s="764" t="s">
        <v>90</v>
      </c>
      <c r="C19" s="765" t="s">
        <v>331</v>
      </c>
      <c r="D19" s="766">
        <f>IF(('C2_Kalkulation'!L34*'C2_Kalkulation'!J34)=0,0,('C2_Kalkulation'!L34*'C2_Kalkulation'!J34))</f>
        <v>0</v>
      </c>
      <c r="E19" s="756"/>
      <c r="F19" s="756"/>
      <c r="G19" s="767"/>
      <c r="H19" s="776"/>
      <c r="I19" s="776"/>
      <c r="J19" s="776"/>
      <c r="K19" s="776"/>
      <c r="L19" s="776"/>
      <c r="M19" s="776"/>
      <c r="N19" s="776"/>
      <c r="O19" s="776"/>
      <c r="P19" s="776"/>
      <c r="Q19" s="777"/>
      <c r="R19" s="778"/>
      <c r="S19" s="778"/>
      <c r="T19" s="778"/>
      <c r="U19" s="779">
        <f>D19</f>
        <v>0</v>
      </c>
      <c r="V19" s="780" t="e">
        <f>U19/$N$8</f>
        <v>#VALUE!</v>
      </c>
      <c r="W19" s="4"/>
      <c r="X19" s="781"/>
    </row>
    <row r="20" spans="1:24" x14ac:dyDescent="0.2">
      <c r="A20" s="2"/>
      <c r="B20" s="764" t="s">
        <v>91</v>
      </c>
      <c r="C20" s="765" t="s">
        <v>332</v>
      </c>
      <c r="D20" s="766">
        <f>IF(('C2_Kalkulation'!L29*'C2_Kalkulation'!J29)=0,0,('C2_Kalkulation'!L29*'C2_Kalkulation'!J29))</f>
        <v>0</v>
      </c>
      <c r="E20" s="756" t="e">
        <f>G20+I20+K20+M20+O20+Q20</f>
        <v>#VALUE!</v>
      </c>
      <c r="F20" s="756">
        <v>0.5</v>
      </c>
      <c r="G20" s="767" t="e">
        <f>D20*F20/$N$6*$H$11</f>
        <v>#VALUE!</v>
      </c>
      <c r="H20" s="782" t="e">
        <f>G20/$H$11</f>
        <v>#VALUE!</v>
      </c>
      <c r="I20" s="783" t="e">
        <f>D20*F20/$N$6*$J$11</f>
        <v>#VALUE!</v>
      </c>
      <c r="J20" s="782" t="e">
        <f>I20/$J$11</f>
        <v>#VALUE!</v>
      </c>
      <c r="K20" s="784" t="e">
        <f>D20*F20/$N$6*$L$11</f>
        <v>#VALUE!</v>
      </c>
      <c r="L20" s="782" t="e">
        <f>K20/$L$11</f>
        <v>#VALUE!</v>
      </c>
      <c r="M20" s="784" t="e">
        <f>D20*F20/$N$6*$N$11</f>
        <v>#VALUE!</v>
      </c>
      <c r="N20" s="782" t="e">
        <f t="shared" si="2"/>
        <v>#VALUE!</v>
      </c>
      <c r="O20" s="784" t="e">
        <f>D20*F20/$N$6*$P$11</f>
        <v>#VALUE!</v>
      </c>
      <c r="P20" s="782" t="e">
        <f>O20/$P$11</f>
        <v>#VALUE!</v>
      </c>
      <c r="Q20" s="784">
        <f>D20*F20</f>
        <v>0</v>
      </c>
      <c r="R20" s="782" t="e">
        <f>Q20/$N$6</f>
        <v>#VALUE!</v>
      </c>
      <c r="S20" s="762"/>
      <c r="T20" s="763"/>
      <c r="U20" s="762"/>
      <c r="V20" s="763"/>
      <c r="W20" s="4"/>
    </row>
    <row r="21" spans="1:24" x14ac:dyDescent="0.2">
      <c r="A21" s="2"/>
      <c r="B21" s="785" t="s">
        <v>92</v>
      </c>
      <c r="C21" s="765" t="s">
        <v>62</v>
      </c>
      <c r="D21" s="766">
        <f>IF(('C2_Kalkulation'!L30*'C2_Kalkulation'!J30)=0,0,('C2_Kalkulation'!L30*'C2_Kalkulation'!J30))</f>
        <v>0</v>
      </c>
      <c r="E21" s="756" t="e">
        <f>G21+I21+K21+M21+O21+Q21</f>
        <v>#VALUE!</v>
      </c>
      <c r="F21" s="756">
        <v>0.5</v>
      </c>
      <c r="G21" s="767" t="e">
        <f>D21*F21/$N$6*$H$11</f>
        <v>#VALUE!</v>
      </c>
      <c r="H21" s="768" t="e">
        <f>G21/$H$11</f>
        <v>#VALUE!</v>
      </c>
      <c r="I21" s="786" t="e">
        <f>D21*F21/$N$6*$J$11</f>
        <v>#VALUE!</v>
      </c>
      <c r="J21" s="768" t="e">
        <f>I21/$J$11</f>
        <v>#VALUE!</v>
      </c>
      <c r="K21" s="767" t="e">
        <f>D21*F21/$N$6*$L$11</f>
        <v>#VALUE!</v>
      </c>
      <c r="L21" s="768" t="e">
        <f>K21/$L$11</f>
        <v>#VALUE!</v>
      </c>
      <c r="M21" s="767" t="e">
        <f>D21*F21/$N$6*$N$11</f>
        <v>#VALUE!</v>
      </c>
      <c r="N21" s="768" t="e">
        <f t="shared" si="2"/>
        <v>#VALUE!</v>
      </c>
      <c r="O21" s="767" t="e">
        <f>D21*F21/$N$6*$P$11</f>
        <v>#VALUE!</v>
      </c>
      <c r="P21" s="768" t="e">
        <f t="shared" si="3"/>
        <v>#VALUE!</v>
      </c>
      <c r="Q21" s="767">
        <f>D21*F21</f>
        <v>0</v>
      </c>
      <c r="R21" s="768" t="e">
        <f t="shared" ref="R21:R24" si="4">Q21/$N$6</f>
        <v>#VALUE!</v>
      </c>
      <c r="S21" s="762"/>
      <c r="T21" s="763"/>
      <c r="U21" s="762"/>
      <c r="V21" s="763"/>
      <c r="W21" s="4"/>
      <c r="X21" s="787"/>
    </row>
    <row r="22" spans="1:24" x14ac:dyDescent="0.2">
      <c r="A22" s="2"/>
      <c r="B22" s="764" t="s">
        <v>93</v>
      </c>
      <c r="C22" s="765" t="s">
        <v>32</v>
      </c>
      <c r="D22" s="766">
        <f>IF(('C2_Kalkulation'!L31*'C2_Kalkulation'!J31)=0,0,('C2_Kalkulation'!L31*'C2_Kalkulation'!J31))</f>
        <v>0</v>
      </c>
      <c r="E22" s="756" t="e">
        <f>G22+I22+K22+M22+O22+Q22</f>
        <v>#VALUE!</v>
      </c>
      <c r="F22" s="756">
        <v>0.5</v>
      </c>
      <c r="G22" s="767" t="e">
        <f>D22*F22/$N$6*$H$11</f>
        <v>#VALUE!</v>
      </c>
      <c r="H22" s="768" t="e">
        <f>G22/$H$11</f>
        <v>#VALUE!</v>
      </c>
      <c r="I22" s="786" t="e">
        <f>D22*F22/$N$6*$J$11</f>
        <v>#VALUE!</v>
      </c>
      <c r="J22" s="768" t="e">
        <f>I22/$J$11</f>
        <v>#VALUE!</v>
      </c>
      <c r="K22" s="767" t="e">
        <f>D22*F22/$N$6*$L$11</f>
        <v>#VALUE!</v>
      </c>
      <c r="L22" s="768" t="e">
        <f t="shared" si="1"/>
        <v>#VALUE!</v>
      </c>
      <c r="M22" s="767" t="e">
        <f>D22*F22/$N$6*$N$11</f>
        <v>#VALUE!</v>
      </c>
      <c r="N22" s="768" t="e">
        <f t="shared" si="2"/>
        <v>#VALUE!</v>
      </c>
      <c r="O22" s="767" t="e">
        <f>D22*F22/$N$6*$P$11</f>
        <v>#VALUE!</v>
      </c>
      <c r="P22" s="768" t="e">
        <f t="shared" si="3"/>
        <v>#VALUE!</v>
      </c>
      <c r="Q22" s="767">
        <f>D22*F22</f>
        <v>0</v>
      </c>
      <c r="R22" s="768" t="e">
        <f t="shared" si="4"/>
        <v>#VALUE!</v>
      </c>
      <c r="S22" s="762"/>
      <c r="T22" s="763"/>
      <c r="U22" s="762"/>
      <c r="V22" s="763"/>
      <c r="W22" s="4"/>
    </row>
    <row r="23" spans="1:24" x14ac:dyDescent="0.2">
      <c r="A23" s="2"/>
      <c r="B23" s="764" t="s">
        <v>94</v>
      </c>
      <c r="C23" s="765" t="s">
        <v>33</v>
      </c>
      <c r="D23" s="766">
        <f>IF(('C2_Kalkulation'!L32*'C2_Kalkulation'!J32)=0,0,('C2_Kalkulation'!L32*'C2_Kalkulation'!J32))</f>
        <v>0</v>
      </c>
      <c r="E23" s="756" t="e">
        <f>G23+I23+K23+M23+O23+Q23</f>
        <v>#VALUE!</v>
      </c>
      <c r="F23" s="756">
        <v>0.5</v>
      </c>
      <c r="G23" s="767" t="e">
        <f>D23*F23/$N$6*$H$11</f>
        <v>#VALUE!</v>
      </c>
      <c r="H23" s="768" t="e">
        <f>G23/$H$11</f>
        <v>#VALUE!</v>
      </c>
      <c r="I23" s="786" t="e">
        <f>D23*F23/$N$6*$J$11</f>
        <v>#VALUE!</v>
      </c>
      <c r="J23" s="768" t="e">
        <f>I23/$J$11</f>
        <v>#VALUE!</v>
      </c>
      <c r="K23" s="767" t="e">
        <f>D23*F23/$N$6*$L$11</f>
        <v>#VALUE!</v>
      </c>
      <c r="L23" s="768" t="e">
        <f t="shared" si="1"/>
        <v>#VALUE!</v>
      </c>
      <c r="M23" s="767" t="e">
        <f>D23*F23/$N$6*$N$11</f>
        <v>#VALUE!</v>
      </c>
      <c r="N23" s="768" t="e">
        <f t="shared" si="2"/>
        <v>#VALUE!</v>
      </c>
      <c r="O23" s="767" t="e">
        <f>D23*F23/$N$6*$P$11</f>
        <v>#VALUE!</v>
      </c>
      <c r="P23" s="768" t="e">
        <f t="shared" si="3"/>
        <v>#VALUE!</v>
      </c>
      <c r="Q23" s="767">
        <f>D23*F23</f>
        <v>0</v>
      </c>
      <c r="R23" s="768" t="e">
        <f t="shared" si="4"/>
        <v>#VALUE!</v>
      </c>
      <c r="S23" s="762"/>
      <c r="T23" s="763"/>
      <c r="U23" s="762"/>
      <c r="V23" s="763"/>
      <c r="W23" s="4"/>
    </row>
    <row r="24" spans="1:24" x14ac:dyDescent="0.2">
      <c r="A24" s="2"/>
      <c r="B24" s="764" t="s">
        <v>104</v>
      </c>
      <c r="C24" s="788" t="s">
        <v>216</v>
      </c>
      <c r="D24" s="766">
        <f>'C2_Kalkulation'!L33*'C2_Kalkulation'!J33</f>
        <v>0</v>
      </c>
      <c r="E24" s="756" t="e">
        <f>G24+I24+K24+M24+O24+Q24</f>
        <v>#VALUE!</v>
      </c>
      <c r="F24" s="756">
        <v>0.5</v>
      </c>
      <c r="G24" s="767" t="e">
        <f>D24*F24/$N$6*$H$11</f>
        <v>#VALUE!</v>
      </c>
      <c r="H24" s="768" t="e">
        <f>G24/$H$11</f>
        <v>#VALUE!</v>
      </c>
      <c r="I24" s="786" t="e">
        <f>D24*F24/$N$6*$J$11</f>
        <v>#VALUE!</v>
      </c>
      <c r="J24" s="768" t="e">
        <f>I24/$J$11</f>
        <v>#VALUE!</v>
      </c>
      <c r="K24" s="767" t="e">
        <f>D24*F24/$N$6*$L$11</f>
        <v>#VALUE!</v>
      </c>
      <c r="L24" s="768" t="e">
        <f t="shared" si="1"/>
        <v>#VALUE!</v>
      </c>
      <c r="M24" s="767" t="e">
        <f>D24*F24/$N$6*$N$11</f>
        <v>#VALUE!</v>
      </c>
      <c r="N24" s="768" t="e">
        <f t="shared" si="2"/>
        <v>#VALUE!</v>
      </c>
      <c r="O24" s="767" t="e">
        <f>D24*F24/$N$6*$P$11</f>
        <v>#VALUE!</v>
      </c>
      <c r="P24" s="768" t="e">
        <f t="shared" si="3"/>
        <v>#VALUE!</v>
      </c>
      <c r="Q24" s="767">
        <f>D24*F24</f>
        <v>0</v>
      </c>
      <c r="R24" s="768" t="e">
        <f t="shared" si="4"/>
        <v>#VALUE!</v>
      </c>
      <c r="S24" s="762"/>
      <c r="T24" s="763"/>
      <c r="U24" s="762"/>
      <c r="V24" s="763"/>
      <c r="W24" s="4"/>
      <c r="X24" s="789"/>
    </row>
    <row r="25" spans="1:24" x14ac:dyDescent="0.2">
      <c r="A25" s="2"/>
      <c r="C25" s="790"/>
      <c r="D25" s="791"/>
      <c r="E25" s="792"/>
      <c r="F25" s="792"/>
      <c r="G25" s="779"/>
      <c r="H25" s="763"/>
      <c r="I25" s="779"/>
      <c r="J25" s="763"/>
      <c r="K25" s="779"/>
      <c r="L25" s="763"/>
      <c r="M25" s="779"/>
      <c r="N25" s="763"/>
      <c r="O25" s="779"/>
      <c r="P25" s="763"/>
      <c r="Q25" s="779"/>
      <c r="R25" s="763"/>
      <c r="S25" s="762"/>
      <c r="T25" s="763"/>
      <c r="U25" s="762"/>
      <c r="V25" s="763"/>
      <c r="W25" s="4"/>
    </row>
    <row r="26" spans="1:24" x14ac:dyDescent="0.2">
      <c r="A26" s="2"/>
      <c r="B26" s="793" t="s">
        <v>31</v>
      </c>
      <c r="C26" s="753" t="s">
        <v>95</v>
      </c>
      <c r="D26" s="754">
        <f>SUM(D27:D36)</f>
        <v>0</v>
      </c>
      <c r="E26" s="756" t="e">
        <f>G26+I26+K26+M26+O26+Q26+S26</f>
        <v>#VALUE!</v>
      </c>
      <c r="F26" s="756"/>
      <c r="G26" s="757" t="e">
        <f t="shared" ref="G26:L26" si="5">SUM(G28:G36)</f>
        <v>#VALUE!</v>
      </c>
      <c r="H26" s="758" t="e">
        <f t="shared" si="5"/>
        <v>#VALUE!</v>
      </c>
      <c r="I26" s="759" t="e">
        <f t="shared" si="5"/>
        <v>#VALUE!</v>
      </c>
      <c r="J26" s="758" t="e">
        <f t="shared" si="5"/>
        <v>#VALUE!</v>
      </c>
      <c r="K26" s="757" t="e">
        <f t="shared" si="5"/>
        <v>#VALUE!</v>
      </c>
      <c r="L26" s="758" t="e">
        <f t="shared" si="5"/>
        <v>#VALUE!</v>
      </c>
      <c r="M26" s="757" t="e">
        <f t="shared" ref="M26:P26" si="6">SUM(M28:M36)</f>
        <v>#VALUE!</v>
      </c>
      <c r="N26" s="758" t="e">
        <f t="shared" si="6"/>
        <v>#VALUE!</v>
      </c>
      <c r="O26" s="757" t="e">
        <f t="shared" si="6"/>
        <v>#VALUE!</v>
      </c>
      <c r="P26" s="758" t="e">
        <f t="shared" si="6"/>
        <v>#VALUE!</v>
      </c>
      <c r="Q26" s="760">
        <f>SUM(Q29:Q36)</f>
        <v>0</v>
      </c>
      <c r="R26" s="761" t="e">
        <f>SUM(R29:R36)</f>
        <v>#VALUE!</v>
      </c>
      <c r="S26" s="760">
        <f>SUM(S27:S36)</f>
        <v>0</v>
      </c>
      <c r="T26" s="761" t="e">
        <f>SUM(T27:T36)</f>
        <v>#VALUE!</v>
      </c>
      <c r="U26" s="794"/>
      <c r="V26" s="763"/>
      <c r="W26" s="4"/>
    </row>
    <row r="27" spans="1:24" x14ac:dyDescent="0.2">
      <c r="A27" s="2"/>
      <c r="B27" s="795" t="s">
        <v>37</v>
      </c>
      <c r="C27" s="796" t="s">
        <v>38</v>
      </c>
      <c r="D27" s="766">
        <f>'C2_Kalkulation'!L37</f>
        <v>0</v>
      </c>
      <c r="E27" s="786"/>
      <c r="F27" s="786"/>
      <c r="G27" s="797"/>
      <c r="H27" s="776"/>
      <c r="I27" s="786"/>
      <c r="J27" s="776"/>
      <c r="K27" s="786"/>
      <c r="L27" s="776"/>
      <c r="M27" s="786"/>
      <c r="N27" s="776"/>
      <c r="O27" s="786"/>
      <c r="P27" s="776"/>
      <c r="Q27" s="786"/>
      <c r="R27" s="798"/>
      <c r="S27" s="767">
        <f>D27</f>
        <v>0</v>
      </c>
      <c r="T27" s="782" t="e">
        <f>S27/$N$6</f>
        <v>#VALUE!</v>
      </c>
      <c r="U27" s="779"/>
      <c r="V27" s="763"/>
      <c r="W27" s="4"/>
    </row>
    <row r="28" spans="1:24" x14ac:dyDescent="0.2">
      <c r="A28" s="2"/>
      <c r="B28" s="795" t="s">
        <v>39</v>
      </c>
      <c r="C28" s="796" t="s">
        <v>40</v>
      </c>
      <c r="D28" s="766">
        <f>'C2_Kalkulation'!L38</f>
        <v>0</v>
      </c>
      <c r="E28" s="756" t="e">
        <f>G28+I28+K28+M28+O28+Q28+S28</f>
        <v>#VALUE!</v>
      </c>
      <c r="F28" s="756">
        <v>1</v>
      </c>
      <c r="G28" s="767" t="e">
        <f>D28*F28/$N$6*$H$11</f>
        <v>#VALUE!</v>
      </c>
      <c r="H28" s="768" t="e">
        <f t="shared" ref="H28:H35" si="7">G28/$H$11</f>
        <v>#VALUE!</v>
      </c>
      <c r="I28" s="786" t="e">
        <f>D28*F28/$N$6*$J$11</f>
        <v>#VALUE!</v>
      </c>
      <c r="J28" s="768" t="e">
        <f t="shared" ref="J28:J36" si="8">I28/$J$11</f>
        <v>#VALUE!</v>
      </c>
      <c r="K28" s="767" t="e">
        <f>D28*F28/$N$6*$L$11</f>
        <v>#VALUE!</v>
      </c>
      <c r="L28" s="768" t="e">
        <f t="shared" ref="L28:L36" si="9">K28/$L$11</f>
        <v>#VALUE!</v>
      </c>
      <c r="M28" s="767" t="e">
        <f>D28*F28/$N$6*$N$11</f>
        <v>#VALUE!</v>
      </c>
      <c r="N28" s="768" t="e">
        <f t="shared" ref="N28:N36" si="10">M28/$N$11</f>
        <v>#VALUE!</v>
      </c>
      <c r="O28" s="767" t="e">
        <f>D28*F28/$N$6*$P$11</f>
        <v>#VALUE!</v>
      </c>
      <c r="P28" s="768" t="e">
        <f t="shared" ref="P28:P36" si="11">O28/$P$11</f>
        <v>#VALUE!</v>
      </c>
      <c r="Q28" s="799"/>
      <c r="R28" s="778"/>
      <c r="S28" s="800"/>
      <c r="T28" s="763"/>
      <c r="U28" s="762"/>
      <c r="V28" s="763"/>
      <c r="W28" s="4"/>
    </row>
    <row r="29" spans="1:24" x14ac:dyDescent="0.2">
      <c r="A29" s="2"/>
      <c r="B29" s="795" t="s">
        <v>41</v>
      </c>
      <c r="C29" s="801" t="s">
        <v>333</v>
      </c>
      <c r="D29" s="766">
        <f>'C2_Kalkulation'!L39</f>
        <v>0</v>
      </c>
      <c r="E29" s="756" t="e">
        <f t="shared" ref="E29:E36" si="12">G29+I29+K29+M29+O29+Q29+S29</f>
        <v>#VALUE!</v>
      </c>
      <c r="F29" s="756">
        <v>0.5</v>
      </c>
      <c r="G29" s="767" t="e">
        <f t="shared" ref="G29:G36" si="13">D29*F29/$N$6*$H$11</f>
        <v>#VALUE!</v>
      </c>
      <c r="H29" s="768" t="e">
        <f t="shared" si="7"/>
        <v>#VALUE!</v>
      </c>
      <c r="I29" s="786" t="e">
        <f t="shared" ref="I29:I36" si="14">D29*F29/$N$6*$J$11</f>
        <v>#VALUE!</v>
      </c>
      <c r="J29" s="768" t="e">
        <f t="shared" si="8"/>
        <v>#VALUE!</v>
      </c>
      <c r="K29" s="767" t="e">
        <f t="shared" ref="K29:K36" si="15">D29*F29/$N$6*$L$11</f>
        <v>#VALUE!</v>
      </c>
      <c r="L29" s="768" t="e">
        <f t="shared" si="9"/>
        <v>#VALUE!</v>
      </c>
      <c r="M29" s="767" t="e">
        <f t="shared" ref="M29:M36" si="16">D29*F29/$N$6*$N$11</f>
        <v>#VALUE!</v>
      </c>
      <c r="N29" s="768" t="e">
        <f t="shared" si="10"/>
        <v>#VALUE!</v>
      </c>
      <c r="O29" s="767" t="e">
        <f t="shared" ref="O29:O36" si="17">D29*F29/$N$6*$P$11</f>
        <v>#VALUE!</v>
      </c>
      <c r="P29" s="768" t="e">
        <f t="shared" si="11"/>
        <v>#VALUE!</v>
      </c>
      <c r="Q29" s="767">
        <f>D29*F29</f>
        <v>0</v>
      </c>
      <c r="R29" s="768" t="e">
        <f>Q29/$N$6</f>
        <v>#VALUE!</v>
      </c>
      <c r="S29" s="802"/>
      <c r="T29" s="763"/>
      <c r="U29" s="762"/>
      <c r="V29" s="763"/>
      <c r="W29" s="4"/>
    </row>
    <row r="30" spans="1:24" x14ac:dyDescent="0.2">
      <c r="A30" s="2"/>
      <c r="B30" s="795" t="s">
        <v>42</v>
      </c>
      <c r="C30" s="796" t="s">
        <v>43</v>
      </c>
      <c r="D30" s="766">
        <f>'C2_Kalkulation'!L40</f>
        <v>0</v>
      </c>
      <c r="E30" s="756" t="e">
        <f t="shared" si="12"/>
        <v>#VALUE!</v>
      </c>
      <c r="F30" s="756">
        <v>0.5</v>
      </c>
      <c r="G30" s="767" t="e">
        <f t="shared" si="13"/>
        <v>#VALUE!</v>
      </c>
      <c r="H30" s="768" t="e">
        <f t="shared" si="7"/>
        <v>#VALUE!</v>
      </c>
      <c r="I30" s="786" t="e">
        <f t="shared" si="14"/>
        <v>#VALUE!</v>
      </c>
      <c r="J30" s="768" t="e">
        <f t="shared" si="8"/>
        <v>#VALUE!</v>
      </c>
      <c r="K30" s="767" t="e">
        <f t="shared" si="15"/>
        <v>#VALUE!</v>
      </c>
      <c r="L30" s="768" t="e">
        <f t="shared" si="9"/>
        <v>#VALUE!</v>
      </c>
      <c r="M30" s="767" t="e">
        <f t="shared" si="16"/>
        <v>#VALUE!</v>
      </c>
      <c r="N30" s="768" t="e">
        <f t="shared" si="10"/>
        <v>#VALUE!</v>
      </c>
      <c r="O30" s="767" t="e">
        <f t="shared" si="17"/>
        <v>#VALUE!</v>
      </c>
      <c r="P30" s="768" t="e">
        <f t="shared" si="11"/>
        <v>#VALUE!</v>
      </c>
      <c r="Q30" s="767">
        <f>D30*F30</f>
        <v>0</v>
      </c>
      <c r="R30" s="768" t="e">
        <f t="shared" ref="R30:R36" si="18">Q30/$N$6</f>
        <v>#VALUE!</v>
      </c>
      <c r="S30" s="802"/>
      <c r="T30" s="763"/>
      <c r="U30" s="762"/>
      <c r="V30" s="763"/>
      <c r="W30" s="4"/>
    </row>
    <row r="31" spans="1:24" x14ac:dyDescent="0.2">
      <c r="A31" s="2"/>
      <c r="B31" s="795" t="s">
        <v>44</v>
      </c>
      <c r="C31" s="796" t="s">
        <v>45</v>
      </c>
      <c r="D31" s="766">
        <f>'C2_Kalkulation'!L41</f>
        <v>0</v>
      </c>
      <c r="E31" s="756" t="e">
        <f t="shared" si="12"/>
        <v>#VALUE!</v>
      </c>
      <c r="F31" s="756">
        <v>0.5</v>
      </c>
      <c r="G31" s="767" t="e">
        <f t="shared" si="13"/>
        <v>#VALUE!</v>
      </c>
      <c r="H31" s="768" t="e">
        <f t="shared" si="7"/>
        <v>#VALUE!</v>
      </c>
      <c r="I31" s="786" t="e">
        <f t="shared" si="14"/>
        <v>#VALUE!</v>
      </c>
      <c r="J31" s="768" t="e">
        <f t="shared" si="8"/>
        <v>#VALUE!</v>
      </c>
      <c r="K31" s="767" t="e">
        <f t="shared" si="15"/>
        <v>#VALUE!</v>
      </c>
      <c r="L31" s="768" t="e">
        <f t="shared" si="9"/>
        <v>#VALUE!</v>
      </c>
      <c r="M31" s="767" t="e">
        <f t="shared" si="16"/>
        <v>#VALUE!</v>
      </c>
      <c r="N31" s="768" t="e">
        <f t="shared" si="10"/>
        <v>#VALUE!</v>
      </c>
      <c r="O31" s="767" t="e">
        <f t="shared" si="17"/>
        <v>#VALUE!</v>
      </c>
      <c r="P31" s="768" t="e">
        <f t="shared" si="11"/>
        <v>#VALUE!</v>
      </c>
      <c r="Q31" s="767">
        <f>D31*F31</f>
        <v>0</v>
      </c>
      <c r="R31" s="768" t="e">
        <f t="shared" si="18"/>
        <v>#VALUE!</v>
      </c>
      <c r="S31" s="802"/>
      <c r="T31" s="763"/>
      <c r="U31" s="762"/>
      <c r="V31" s="763"/>
      <c r="W31" s="4"/>
    </row>
    <row r="32" spans="1:24" x14ac:dyDescent="0.2">
      <c r="A32" s="2"/>
      <c r="B32" s="795" t="s">
        <v>46</v>
      </c>
      <c r="C32" s="796" t="s">
        <v>47</v>
      </c>
      <c r="D32" s="766">
        <f>'C2_Kalkulation'!L42</f>
        <v>0</v>
      </c>
      <c r="E32" s="756" t="e">
        <f t="shared" si="12"/>
        <v>#VALUE!</v>
      </c>
      <c r="F32" s="756">
        <v>1</v>
      </c>
      <c r="G32" s="767" t="e">
        <f t="shared" si="13"/>
        <v>#VALUE!</v>
      </c>
      <c r="H32" s="768" t="e">
        <f t="shared" si="7"/>
        <v>#VALUE!</v>
      </c>
      <c r="I32" s="786" t="e">
        <f t="shared" si="14"/>
        <v>#VALUE!</v>
      </c>
      <c r="J32" s="768" t="e">
        <f t="shared" si="8"/>
        <v>#VALUE!</v>
      </c>
      <c r="K32" s="767" t="e">
        <f t="shared" si="15"/>
        <v>#VALUE!</v>
      </c>
      <c r="L32" s="768" t="e">
        <f t="shared" si="9"/>
        <v>#VALUE!</v>
      </c>
      <c r="M32" s="767" t="e">
        <f t="shared" si="16"/>
        <v>#VALUE!</v>
      </c>
      <c r="N32" s="768" t="e">
        <f t="shared" si="10"/>
        <v>#VALUE!</v>
      </c>
      <c r="O32" s="767" t="e">
        <f t="shared" si="17"/>
        <v>#VALUE!</v>
      </c>
      <c r="P32" s="768" t="e">
        <f>O32/$P$11</f>
        <v>#VALUE!</v>
      </c>
      <c r="Q32" s="799"/>
      <c r="R32" s="778"/>
      <c r="S32" s="762"/>
      <c r="T32" s="763"/>
      <c r="U32" s="762"/>
      <c r="V32" s="763"/>
      <c r="W32" s="4"/>
    </row>
    <row r="33" spans="1:25" x14ac:dyDescent="0.2">
      <c r="A33" s="2"/>
      <c r="B33" s="803" t="s">
        <v>48</v>
      </c>
      <c r="C33" s="796" t="s">
        <v>49</v>
      </c>
      <c r="D33" s="766">
        <f>'C2_Kalkulation'!L43</f>
        <v>0</v>
      </c>
      <c r="E33" s="756" t="e">
        <f t="shared" si="12"/>
        <v>#VALUE!</v>
      </c>
      <c r="F33" s="756">
        <v>0.5</v>
      </c>
      <c r="G33" s="767" t="e">
        <f t="shared" si="13"/>
        <v>#VALUE!</v>
      </c>
      <c r="H33" s="768" t="e">
        <f t="shared" si="7"/>
        <v>#VALUE!</v>
      </c>
      <c r="I33" s="786" t="e">
        <f t="shared" si="14"/>
        <v>#VALUE!</v>
      </c>
      <c r="J33" s="768" t="e">
        <f t="shared" si="8"/>
        <v>#VALUE!</v>
      </c>
      <c r="K33" s="767" t="e">
        <f t="shared" si="15"/>
        <v>#VALUE!</v>
      </c>
      <c r="L33" s="768" t="e">
        <f t="shared" si="9"/>
        <v>#VALUE!</v>
      </c>
      <c r="M33" s="767" t="e">
        <f t="shared" si="16"/>
        <v>#VALUE!</v>
      </c>
      <c r="N33" s="768" t="e">
        <f t="shared" si="10"/>
        <v>#VALUE!</v>
      </c>
      <c r="O33" s="767" t="e">
        <f t="shared" si="17"/>
        <v>#VALUE!</v>
      </c>
      <c r="P33" s="768" t="e">
        <f t="shared" si="11"/>
        <v>#VALUE!</v>
      </c>
      <c r="Q33" s="767">
        <f>D33*F33</f>
        <v>0</v>
      </c>
      <c r="R33" s="768" t="e">
        <f t="shared" si="18"/>
        <v>#VALUE!</v>
      </c>
      <c r="S33" s="802"/>
      <c r="T33" s="763"/>
      <c r="U33" s="762"/>
      <c r="V33" s="763"/>
      <c r="W33" s="4"/>
    </row>
    <row r="34" spans="1:25" x14ac:dyDescent="0.2">
      <c r="A34" s="2"/>
      <c r="B34" s="803" t="s">
        <v>50</v>
      </c>
      <c r="C34" s="796" t="s">
        <v>334</v>
      </c>
      <c r="D34" s="766">
        <f>'C2_Kalkulation'!L44</f>
        <v>0</v>
      </c>
      <c r="E34" s="756" t="e">
        <f t="shared" si="12"/>
        <v>#VALUE!</v>
      </c>
      <c r="F34" s="756">
        <v>0.5</v>
      </c>
      <c r="G34" s="767" t="e">
        <f t="shared" si="13"/>
        <v>#VALUE!</v>
      </c>
      <c r="H34" s="768" t="e">
        <f t="shared" si="7"/>
        <v>#VALUE!</v>
      </c>
      <c r="I34" s="786" t="e">
        <f t="shared" si="14"/>
        <v>#VALUE!</v>
      </c>
      <c r="J34" s="768" t="e">
        <f t="shared" si="8"/>
        <v>#VALUE!</v>
      </c>
      <c r="K34" s="767" t="e">
        <f t="shared" si="15"/>
        <v>#VALUE!</v>
      </c>
      <c r="L34" s="768" t="e">
        <f t="shared" si="9"/>
        <v>#VALUE!</v>
      </c>
      <c r="M34" s="767" t="e">
        <f t="shared" si="16"/>
        <v>#VALUE!</v>
      </c>
      <c r="N34" s="768" t="e">
        <f t="shared" si="10"/>
        <v>#VALUE!</v>
      </c>
      <c r="O34" s="767" t="e">
        <f t="shared" si="17"/>
        <v>#VALUE!</v>
      </c>
      <c r="P34" s="768" t="e">
        <f t="shared" si="11"/>
        <v>#VALUE!</v>
      </c>
      <c r="Q34" s="767">
        <f>D34*F34</f>
        <v>0</v>
      </c>
      <c r="R34" s="768" t="e">
        <f t="shared" si="18"/>
        <v>#VALUE!</v>
      </c>
      <c r="S34" s="802"/>
      <c r="T34" s="763"/>
      <c r="U34" s="762"/>
      <c r="V34" s="763"/>
      <c r="W34" s="4"/>
    </row>
    <row r="35" spans="1:25" x14ac:dyDescent="0.2">
      <c r="A35" s="2"/>
      <c r="B35" s="803" t="s">
        <v>52</v>
      </c>
      <c r="C35" s="804" t="s">
        <v>335</v>
      </c>
      <c r="D35" s="766">
        <f>'C2_Kalkulation'!L45</f>
        <v>0</v>
      </c>
      <c r="E35" s="756" t="e">
        <f t="shared" si="12"/>
        <v>#VALUE!</v>
      </c>
      <c r="F35" s="756">
        <v>0.5</v>
      </c>
      <c r="G35" s="767" t="e">
        <f t="shared" si="13"/>
        <v>#VALUE!</v>
      </c>
      <c r="H35" s="768" t="e">
        <f t="shared" si="7"/>
        <v>#VALUE!</v>
      </c>
      <c r="I35" s="786" t="e">
        <f t="shared" si="14"/>
        <v>#VALUE!</v>
      </c>
      <c r="J35" s="768" t="e">
        <f t="shared" si="8"/>
        <v>#VALUE!</v>
      </c>
      <c r="K35" s="767" t="e">
        <f t="shared" si="15"/>
        <v>#VALUE!</v>
      </c>
      <c r="L35" s="768" t="e">
        <f t="shared" si="9"/>
        <v>#VALUE!</v>
      </c>
      <c r="M35" s="767" t="e">
        <f t="shared" si="16"/>
        <v>#VALUE!</v>
      </c>
      <c r="N35" s="768" t="e">
        <f t="shared" si="10"/>
        <v>#VALUE!</v>
      </c>
      <c r="O35" s="767" t="e">
        <f t="shared" si="17"/>
        <v>#VALUE!</v>
      </c>
      <c r="P35" s="768" t="e">
        <f t="shared" si="11"/>
        <v>#VALUE!</v>
      </c>
      <c r="Q35" s="767">
        <f>D35*F35</f>
        <v>0</v>
      </c>
      <c r="R35" s="768" t="e">
        <f t="shared" si="18"/>
        <v>#VALUE!</v>
      </c>
      <c r="S35" s="802"/>
      <c r="T35" s="763"/>
      <c r="U35" s="762"/>
      <c r="V35" s="763"/>
      <c r="W35" s="4"/>
    </row>
    <row r="36" spans="1:25" x14ac:dyDescent="0.2">
      <c r="A36" s="2"/>
      <c r="B36" s="803" t="s">
        <v>54</v>
      </c>
      <c r="C36" s="993" t="s">
        <v>55</v>
      </c>
      <c r="D36" s="766">
        <f>'C2_Kalkulation'!L46</f>
        <v>0</v>
      </c>
      <c r="E36" s="756" t="e">
        <f t="shared" si="12"/>
        <v>#VALUE!</v>
      </c>
      <c r="F36" s="756">
        <v>0.5</v>
      </c>
      <c r="G36" s="767" t="e">
        <f t="shared" si="13"/>
        <v>#VALUE!</v>
      </c>
      <c r="H36" s="992" t="e">
        <f>G36/$H$11</f>
        <v>#VALUE!</v>
      </c>
      <c r="I36" s="786" t="e">
        <f t="shared" si="14"/>
        <v>#VALUE!</v>
      </c>
      <c r="J36" s="768" t="e">
        <f t="shared" si="8"/>
        <v>#VALUE!</v>
      </c>
      <c r="K36" s="767" t="e">
        <f t="shared" si="15"/>
        <v>#VALUE!</v>
      </c>
      <c r="L36" s="768" t="e">
        <f t="shared" si="9"/>
        <v>#VALUE!</v>
      </c>
      <c r="M36" s="767" t="e">
        <f t="shared" si="16"/>
        <v>#VALUE!</v>
      </c>
      <c r="N36" s="768" t="e">
        <f t="shared" si="10"/>
        <v>#VALUE!</v>
      </c>
      <c r="O36" s="767" t="e">
        <f t="shared" si="17"/>
        <v>#VALUE!</v>
      </c>
      <c r="P36" s="768" t="e">
        <f t="shared" si="11"/>
        <v>#VALUE!</v>
      </c>
      <c r="Q36" s="767">
        <f>D36*F36</f>
        <v>0</v>
      </c>
      <c r="R36" s="768" t="e">
        <f t="shared" si="18"/>
        <v>#VALUE!</v>
      </c>
      <c r="S36" s="802"/>
      <c r="T36" s="763"/>
      <c r="U36" s="762"/>
      <c r="V36" s="763"/>
      <c r="W36" s="4"/>
    </row>
    <row r="37" spans="1:25" x14ac:dyDescent="0.2">
      <c r="A37" s="2"/>
      <c r="D37" s="791"/>
      <c r="E37" s="792"/>
      <c r="F37" s="792"/>
      <c r="G37" s="779"/>
      <c r="H37" s="763"/>
      <c r="I37" s="779"/>
      <c r="J37" s="763"/>
      <c r="K37" s="779"/>
      <c r="L37" s="805"/>
      <c r="M37" s="779"/>
      <c r="N37" s="805"/>
      <c r="O37" s="779"/>
      <c r="P37" s="805"/>
      <c r="Q37" s="779"/>
      <c r="R37" s="763"/>
      <c r="S37" s="762"/>
      <c r="T37" s="763"/>
      <c r="U37" s="762"/>
      <c r="V37" s="763"/>
      <c r="W37" s="4"/>
    </row>
    <row r="38" spans="1:25" x14ac:dyDescent="0.2">
      <c r="A38" s="2"/>
      <c r="B38" s="806" t="s">
        <v>96</v>
      </c>
      <c r="C38" s="807" t="s">
        <v>97</v>
      </c>
      <c r="D38" s="754">
        <f t="shared" ref="D38:Q38" si="19">SUM(D39:D45)</f>
        <v>0</v>
      </c>
      <c r="E38" s="756" t="e">
        <f>SUM(E39:E45)</f>
        <v>#VALUE!</v>
      </c>
      <c r="F38" s="756"/>
      <c r="G38" s="757" t="e">
        <f t="shared" si="19"/>
        <v>#VALUE!</v>
      </c>
      <c r="H38" s="758" t="e">
        <f t="shared" si="19"/>
        <v>#VALUE!</v>
      </c>
      <c r="I38" s="759" t="e">
        <f t="shared" si="19"/>
        <v>#VALUE!</v>
      </c>
      <c r="J38" s="758" t="e">
        <f t="shared" si="19"/>
        <v>#VALUE!</v>
      </c>
      <c r="K38" s="757" t="e">
        <f t="shared" si="19"/>
        <v>#VALUE!</v>
      </c>
      <c r="L38" s="758" t="e">
        <f t="shared" si="19"/>
        <v>#VALUE!</v>
      </c>
      <c r="M38" s="757" t="e">
        <f t="shared" ref="M38:P38" si="20">SUM(M39:M45)</f>
        <v>#VALUE!</v>
      </c>
      <c r="N38" s="758" t="e">
        <f t="shared" si="20"/>
        <v>#VALUE!</v>
      </c>
      <c r="O38" s="757" t="e">
        <f t="shared" si="20"/>
        <v>#VALUE!</v>
      </c>
      <c r="P38" s="758" t="e">
        <f t="shared" si="20"/>
        <v>#VALUE!</v>
      </c>
      <c r="Q38" s="760">
        <f t="shared" si="19"/>
        <v>0</v>
      </c>
      <c r="R38" s="761" t="e">
        <f>SUM(R39:R45)</f>
        <v>#VALUE!</v>
      </c>
      <c r="S38" s="762"/>
      <c r="T38" s="763"/>
      <c r="U38" s="762"/>
      <c r="V38" s="763"/>
      <c r="W38" s="4"/>
    </row>
    <row r="39" spans="1:25" x14ac:dyDescent="0.2">
      <c r="A39" s="2"/>
      <c r="B39" s="808" t="str">
        <f>'C2_Kalkulation'!H50</f>
        <v>3.1.</v>
      </c>
      <c r="C39" s="809" t="s">
        <v>336</v>
      </c>
      <c r="D39" s="766">
        <f>'C2_Kalkulation'!L50</f>
        <v>0</v>
      </c>
      <c r="E39" s="756" t="e">
        <f t="shared" ref="E39:E45" si="21">G39+I39+K39+M39+O39+Q39</f>
        <v>#VALUE!</v>
      </c>
      <c r="F39" s="756">
        <v>0.5</v>
      </c>
      <c r="G39" s="767" t="e">
        <f>D39*F39/$N$6*$H$11</f>
        <v>#VALUE!</v>
      </c>
      <c r="H39" s="768" t="e">
        <f t="shared" ref="H39:H45" si="22">G39/$H$11</f>
        <v>#VALUE!</v>
      </c>
      <c r="I39" s="786" t="e">
        <f>D39*F39/$N$6*$J$11</f>
        <v>#VALUE!</v>
      </c>
      <c r="J39" s="768" t="e">
        <f t="shared" ref="J39:J45" si="23">I39/$J$11</f>
        <v>#VALUE!</v>
      </c>
      <c r="K39" s="767" t="e">
        <f>D39*F39/$N$6*$L$11</f>
        <v>#VALUE!</v>
      </c>
      <c r="L39" s="768" t="e">
        <f t="shared" ref="L39:L45" si="24">K39/$L$11</f>
        <v>#VALUE!</v>
      </c>
      <c r="M39" s="767" t="e">
        <f>D39*F39/$N$6*$N$11</f>
        <v>#VALUE!</v>
      </c>
      <c r="N39" s="768" t="e">
        <f t="shared" ref="N39:N45" si="25">M39/$N$11</f>
        <v>#VALUE!</v>
      </c>
      <c r="O39" s="767" t="e">
        <f>D39*F39/$N$6*$P$11</f>
        <v>#VALUE!</v>
      </c>
      <c r="P39" s="768" t="e">
        <f t="shared" ref="P39:P45" si="26">O39/$P$11</f>
        <v>#VALUE!</v>
      </c>
      <c r="Q39" s="767">
        <f>D39*F39</f>
        <v>0</v>
      </c>
      <c r="R39" s="768" t="e">
        <f>Q39/$N$6</f>
        <v>#VALUE!</v>
      </c>
      <c r="S39" s="810"/>
      <c r="T39" s="811"/>
      <c r="U39" s="812"/>
      <c r="V39" s="811"/>
      <c r="W39" s="4"/>
      <c r="X39" s="716"/>
      <c r="Y39" s="716"/>
    </row>
    <row r="40" spans="1:25" x14ac:dyDescent="0.2">
      <c r="A40" s="2"/>
      <c r="B40" s="808" t="str">
        <f>'C2_Kalkulation'!H51</f>
        <v>3.2.</v>
      </c>
      <c r="C40" s="813" t="str">
        <f>'C2_Kalkulation'!I51</f>
        <v>Wäscherei</v>
      </c>
      <c r="D40" s="766">
        <f>'C2_Kalkulation'!L51</f>
        <v>0</v>
      </c>
      <c r="E40" s="756" t="e">
        <f t="shared" si="21"/>
        <v>#VALUE!</v>
      </c>
      <c r="F40" s="756">
        <v>0.5</v>
      </c>
      <c r="G40" s="767" t="e">
        <f t="shared" ref="G40:G45" si="27">D40*F40/$N$6*$H$11</f>
        <v>#VALUE!</v>
      </c>
      <c r="H40" s="768" t="e">
        <f t="shared" si="22"/>
        <v>#VALUE!</v>
      </c>
      <c r="I40" s="786" t="e">
        <f t="shared" ref="I40:I45" si="28">D40*F40/$N$6*$J$11</f>
        <v>#VALUE!</v>
      </c>
      <c r="J40" s="768" t="e">
        <f t="shared" si="23"/>
        <v>#VALUE!</v>
      </c>
      <c r="K40" s="767" t="e">
        <f t="shared" ref="K40:K45" si="29">D40*F40/$N$6*$L$11</f>
        <v>#VALUE!</v>
      </c>
      <c r="L40" s="768" t="e">
        <f t="shared" si="24"/>
        <v>#VALUE!</v>
      </c>
      <c r="M40" s="767" t="e">
        <f t="shared" ref="M40:M45" si="30">D40*F40/$N$6*$N$11</f>
        <v>#VALUE!</v>
      </c>
      <c r="N40" s="768" t="e">
        <f t="shared" si="25"/>
        <v>#VALUE!</v>
      </c>
      <c r="O40" s="767" t="e">
        <f t="shared" ref="O40:O45" si="31">D40*F40/$N$6*$P$11</f>
        <v>#VALUE!</v>
      </c>
      <c r="P40" s="768" t="e">
        <f t="shared" si="26"/>
        <v>#VALUE!</v>
      </c>
      <c r="Q40" s="767">
        <f t="shared" ref="Q40:Q45" si="32">D40*F40</f>
        <v>0</v>
      </c>
      <c r="R40" s="768" t="e">
        <f t="shared" ref="R40:R45" si="33">Q40/$N$6</f>
        <v>#VALUE!</v>
      </c>
      <c r="S40" s="814"/>
      <c r="T40" s="811"/>
      <c r="U40" s="812"/>
      <c r="V40" s="811"/>
      <c r="W40" s="815"/>
      <c r="X40" s="716"/>
      <c r="Y40" s="716"/>
    </row>
    <row r="41" spans="1:25" x14ac:dyDescent="0.2">
      <c r="A41" s="2"/>
      <c r="B41" s="808" t="str">
        <f>'C2_Kalkulation'!H52</f>
        <v>3.3.</v>
      </c>
      <c r="C41" s="813" t="str">
        <f>'C2_Kalkulation'!I52</f>
        <v>Wäschekennzeichnung</v>
      </c>
      <c r="D41" s="766">
        <f>'C2_Kalkulation'!L52</f>
        <v>0</v>
      </c>
      <c r="E41" s="755" t="e">
        <f>G41+I41+K41+M41+O41+Q41</f>
        <v>#VALUE!</v>
      </c>
      <c r="F41" s="756">
        <v>0.5</v>
      </c>
      <c r="G41" s="767" t="e">
        <f t="shared" si="27"/>
        <v>#VALUE!</v>
      </c>
      <c r="H41" s="768" t="e">
        <f t="shared" si="22"/>
        <v>#VALUE!</v>
      </c>
      <c r="I41" s="786" t="e">
        <f t="shared" si="28"/>
        <v>#VALUE!</v>
      </c>
      <c r="J41" s="768" t="e">
        <f t="shared" si="23"/>
        <v>#VALUE!</v>
      </c>
      <c r="K41" s="767" t="e">
        <f t="shared" si="29"/>
        <v>#VALUE!</v>
      </c>
      <c r="L41" s="768" t="e">
        <f t="shared" si="24"/>
        <v>#VALUE!</v>
      </c>
      <c r="M41" s="767" t="e">
        <f t="shared" si="30"/>
        <v>#VALUE!</v>
      </c>
      <c r="N41" s="768" t="e">
        <f t="shared" si="25"/>
        <v>#VALUE!</v>
      </c>
      <c r="O41" s="767" t="e">
        <f t="shared" si="31"/>
        <v>#VALUE!</v>
      </c>
      <c r="P41" s="768" t="e">
        <f t="shared" si="26"/>
        <v>#VALUE!</v>
      </c>
      <c r="Q41" s="767">
        <f t="shared" si="32"/>
        <v>0</v>
      </c>
      <c r="R41" s="768" t="e">
        <f t="shared" si="33"/>
        <v>#VALUE!</v>
      </c>
      <c r="S41" s="814"/>
      <c r="T41" s="811"/>
      <c r="U41" s="812"/>
      <c r="V41" s="811"/>
      <c r="W41" s="4"/>
    </row>
    <row r="42" spans="1:25" x14ac:dyDescent="0.2">
      <c r="A42" s="2"/>
      <c r="B42" s="808" t="str">
        <f>'C2_Kalkulation'!H53</f>
        <v>3.4.</v>
      </c>
      <c r="C42" s="813" t="str">
        <f>'C2_Kalkulation'!I53</f>
        <v>Reinigung</v>
      </c>
      <c r="D42" s="766">
        <f>'C2_Kalkulation'!L53</f>
        <v>0</v>
      </c>
      <c r="E42" s="756" t="e">
        <f t="shared" si="21"/>
        <v>#VALUE!</v>
      </c>
      <c r="F42" s="756">
        <v>0.5</v>
      </c>
      <c r="G42" s="767" t="e">
        <f t="shared" si="27"/>
        <v>#VALUE!</v>
      </c>
      <c r="H42" s="768" t="e">
        <f t="shared" si="22"/>
        <v>#VALUE!</v>
      </c>
      <c r="I42" s="786" t="e">
        <f t="shared" si="28"/>
        <v>#VALUE!</v>
      </c>
      <c r="J42" s="768" t="e">
        <f t="shared" si="23"/>
        <v>#VALUE!</v>
      </c>
      <c r="K42" s="767" t="e">
        <f t="shared" si="29"/>
        <v>#VALUE!</v>
      </c>
      <c r="L42" s="768" t="e">
        <f t="shared" si="24"/>
        <v>#VALUE!</v>
      </c>
      <c r="M42" s="767" t="e">
        <f t="shared" si="30"/>
        <v>#VALUE!</v>
      </c>
      <c r="N42" s="768" t="e">
        <f t="shared" si="25"/>
        <v>#VALUE!</v>
      </c>
      <c r="O42" s="767" t="e">
        <f t="shared" si="31"/>
        <v>#VALUE!</v>
      </c>
      <c r="P42" s="768" t="e">
        <f t="shared" si="26"/>
        <v>#VALUE!</v>
      </c>
      <c r="Q42" s="767">
        <f t="shared" si="32"/>
        <v>0</v>
      </c>
      <c r="R42" s="768" t="e">
        <f t="shared" si="33"/>
        <v>#VALUE!</v>
      </c>
      <c r="S42" s="816"/>
      <c r="T42" s="817"/>
      <c r="U42" s="818"/>
      <c r="V42" s="817"/>
      <c r="W42" s="4"/>
      <c r="X42" s="742"/>
    </row>
    <row r="43" spans="1:25" x14ac:dyDescent="0.2">
      <c r="A43" s="2"/>
      <c r="B43" s="808" t="str">
        <f>'C2_Kalkulation'!H54</f>
        <v>3.5.</v>
      </c>
      <c r="C43" s="813" t="str">
        <f>'C2_Kalkulation'!I54</f>
        <v>Verwaltung</v>
      </c>
      <c r="D43" s="766">
        <f>'C2_Kalkulation'!L54</f>
        <v>0</v>
      </c>
      <c r="E43" s="756" t="e">
        <f t="shared" si="21"/>
        <v>#VALUE!</v>
      </c>
      <c r="F43" s="756">
        <v>0.5</v>
      </c>
      <c r="G43" s="767" t="e">
        <f t="shared" si="27"/>
        <v>#VALUE!</v>
      </c>
      <c r="H43" s="768" t="e">
        <f t="shared" si="22"/>
        <v>#VALUE!</v>
      </c>
      <c r="I43" s="786" t="e">
        <f t="shared" si="28"/>
        <v>#VALUE!</v>
      </c>
      <c r="J43" s="768" t="e">
        <f t="shared" si="23"/>
        <v>#VALUE!</v>
      </c>
      <c r="K43" s="767" t="e">
        <f t="shared" si="29"/>
        <v>#VALUE!</v>
      </c>
      <c r="L43" s="768" t="e">
        <f t="shared" si="24"/>
        <v>#VALUE!</v>
      </c>
      <c r="M43" s="767" t="e">
        <f t="shared" si="30"/>
        <v>#VALUE!</v>
      </c>
      <c r="N43" s="768" t="e">
        <f t="shared" si="25"/>
        <v>#VALUE!</v>
      </c>
      <c r="O43" s="767" t="e">
        <f t="shared" si="31"/>
        <v>#VALUE!</v>
      </c>
      <c r="P43" s="768" t="e">
        <f t="shared" si="26"/>
        <v>#VALUE!</v>
      </c>
      <c r="Q43" s="767">
        <f t="shared" si="32"/>
        <v>0</v>
      </c>
      <c r="R43" s="768" t="e">
        <f t="shared" si="33"/>
        <v>#VALUE!</v>
      </c>
      <c r="S43" s="762"/>
      <c r="T43" s="763"/>
      <c r="U43" s="762"/>
      <c r="V43" s="763"/>
      <c r="W43" s="4"/>
    </row>
    <row r="44" spans="1:25" x14ac:dyDescent="0.2">
      <c r="A44" s="2"/>
      <c r="B44" s="808" t="str">
        <f>'C2_Kalkulation'!H55</f>
        <v>3.6.</v>
      </c>
      <c r="C44" s="813" t="str">
        <f>'C2_Kalkulation'!I55</f>
        <v>Haustechnik</v>
      </c>
      <c r="D44" s="766">
        <f>'C2_Kalkulation'!L55</f>
        <v>0</v>
      </c>
      <c r="E44" s="756" t="e">
        <f t="shared" si="21"/>
        <v>#VALUE!</v>
      </c>
      <c r="F44" s="756">
        <v>0.5</v>
      </c>
      <c r="G44" s="767" t="e">
        <f t="shared" si="27"/>
        <v>#VALUE!</v>
      </c>
      <c r="H44" s="768" t="e">
        <f t="shared" si="22"/>
        <v>#VALUE!</v>
      </c>
      <c r="I44" s="786" t="e">
        <f t="shared" si="28"/>
        <v>#VALUE!</v>
      </c>
      <c r="J44" s="768" t="e">
        <f t="shared" si="23"/>
        <v>#VALUE!</v>
      </c>
      <c r="K44" s="767" t="e">
        <f t="shared" si="29"/>
        <v>#VALUE!</v>
      </c>
      <c r="L44" s="768" t="e">
        <f t="shared" si="24"/>
        <v>#VALUE!</v>
      </c>
      <c r="M44" s="767" t="e">
        <f t="shared" si="30"/>
        <v>#VALUE!</v>
      </c>
      <c r="N44" s="768" t="e">
        <f t="shared" si="25"/>
        <v>#VALUE!</v>
      </c>
      <c r="O44" s="767" t="e">
        <f t="shared" si="31"/>
        <v>#VALUE!</v>
      </c>
      <c r="P44" s="768" t="e">
        <f t="shared" si="26"/>
        <v>#VALUE!</v>
      </c>
      <c r="Q44" s="767">
        <f t="shared" si="32"/>
        <v>0</v>
      </c>
      <c r="R44" s="768" t="e">
        <f t="shared" si="33"/>
        <v>#VALUE!</v>
      </c>
      <c r="S44" s="762"/>
      <c r="T44" s="763"/>
      <c r="U44" s="762"/>
      <c r="V44" s="763"/>
      <c r="W44" s="4"/>
      <c r="X44" s="712"/>
    </row>
    <row r="45" spans="1:25" x14ac:dyDescent="0.2">
      <c r="A45" s="2"/>
      <c r="B45" s="808" t="str">
        <f>'C2_Kalkulation'!H56</f>
        <v>3.7.</v>
      </c>
      <c r="C45" s="813" t="str">
        <f>'C2_Kalkulation'!I56</f>
        <v>sonstiges</v>
      </c>
      <c r="D45" s="766">
        <f>'C2_Kalkulation'!L56</f>
        <v>0</v>
      </c>
      <c r="E45" s="756" t="e">
        <f t="shared" si="21"/>
        <v>#VALUE!</v>
      </c>
      <c r="F45" s="756">
        <v>0.5</v>
      </c>
      <c r="G45" s="767" t="e">
        <f t="shared" si="27"/>
        <v>#VALUE!</v>
      </c>
      <c r="H45" s="768" t="e">
        <f t="shared" si="22"/>
        <v>#VALUE!</v>
      </c>
      <c r="I45" s="786" t="e">
        <f t="shared" si="28"/>
        <v>#VALUE!</v>
      </c>
      <c r="J45" s="768" t="e">
        <f t="shared" si="23"/>
        <v>#VALUE!</v>
      </c>
      <c r="K45" s="767" t="e">
        <f t="shared" si="29"/>
        <v>#VALUE!</v>
      </c>
      <c r="L45" s="768" t="e">
        <f t="shared" si="24"/>
        <v>#VALUE!</v>
      </c>
      <c r="M45" s="767" t="e">
        <f t="shared" si="30"/>
        <v>#VALUE!</v>
      </c>
      <c r="N45" s="768" t="e">
        <f t="shared" si="25"/>
        <v>#VALUE!</v>
      </c>
      <c r="O45" s="767" t="e">
        <f t="shared" si="31"/>
        <v>#VALUE!</v>
      </c>
      <c r="P45" s="768" t="e">
        <f t="shared" si="26"/>
        <v>#VALUE!</v>
      </c>
      <c r="Q45" s="767">
        <f t="shared" si="32"/>
        <v>0</v>
      </c>
      <c r="R45" s="768" t="e">
        <f t="shared" si="33"/>
        <v>#VALUE!</v>
      </c>
      <c r="S45" s="762"/>
      <c r="T45" s="763"/>
      <c r="U45" s="762"/>
      <c r="V45" s="763"/>
      <c r="W45" s="4"/>
      <c r="X45" s="819"/>
    </row>
    <row r="46" spans="1:25" x14ac:dyDescent="0.2">
      <c r="A46" s="2"/>
      <c r="D46" s="820"/>
      <c r="E46" s="762"/>
      <c r="F46" s="762"/>
      <c r="G46" s="821"/>
      <c r="H46" s="822"/>
      <c r="I46" s="823"/>
      <c r="J46" s="822"/>
      <c r="K46" s="824"/>
      <c r="L46" s="825"/>
      <c r="M46" s="821"/>
      <c r="N46" s="825"/>
      <c r="O46" s="821"/>
      <c r="P46" s="825"/>
      <c r="Q46" s="779"/>
      <c r="R46" s="763"/>
      <c r="S46" s="762"/>
      <c r="T46" s="763"/>
      <c r="U46" s="762"/>
      <c r="V46" s="763"/>
      <c r="W46" s="4"/>
      <c r="X46" s="819"/>
    </row>
    <row r="47" spans="1:25" x14ac:dyDescent="0.2">
      <c r="A47" s="2"/>
      <c r="B47" s="826"/>
      <c r="C47" s="752" t="str">
        <f>IF('C2_Allgemeine Angaben'!D7&lt;&gt;"vst","errechnete Aufwendungen:","errechnete Aufwendungen nach Pflegegrad 2 bis 5:")</f>
        <v>errechnete Aufwendungen:</v>
      </c>
      <c r="D47" s="766">
        <f>I47+K47+M47+O47</f>
        <v>0</v>
      </c>
      <c r="E47" s="756" t="e">
        <f>D38+D26+D16-Q16-Q26-Q38-S26-G47</f>
        <v>#VALUE!</v>
      </c>
      <c r="F47" s="756"/>
      <c r="G47" s="827" t="e">
        <f>H47*H11</f>
        <v>#VALUE!</v>
      </c>
      <c r="H47" s="828">
        <f>IF('C2_Kalkulation'!H14=0,ROUND('C2_Gesamtkalkulation'!J51*0.78,2),ROUND(('C2_Gesamtkalkulation'!H16+'C2_Gesamtkalkulation'!H26+'C2_Gesamtkalkulation'!H38),2))</f>
        <v>0</v>
      </c>
      <c r="I47" s="829">
        <f>IFERROR(J47*J11,0)</f>
        <v>0</v>
      </c>
      <c r="J47" s="830" t="str">
        <f>IF(ISERROR(J38+J26+J16),"",(J38+J26+J16))</f>
        <v/>
      </c>
      <c r="K47" s="829">
        <f>IFERROR(L47*L11,0)</f>
        <v>0</v>
      </c>
      <c r="L47" s="830" t="str">
        <f>IF(ISERROR(L38+L26+L16),"",((L38+L26+L16)))</f>
        <v/>
      </c>
      <c r="M47" s="829">
        <f>IFERROR(N47*N11,0)</f>
        <v>0</v>
      </c>
      <c r="N47" s="830" t="str">
        <f>IF(ISERROR(N38+N26+N16),"",(N38+N26+N16))</f>
        <v/>
      </c>
      <c r="O47" s="829">
        <f>IFERROR(P47*P11,0)</f>
        <v>0</v>
      </c>
      <c r="P47" s="830" t="str">
        <f>IF(ISERROR(P38+P26+P16),"",(P38+P26+P16))</f>
        <v/>
      </c>
      <c r="Q47" s="831"/>
      <c r="R47" s="763"/>
      <c r="S47" s="832"/>
      <c r="T47" s="763"/>
      <c r="U47" s="762"/>
      <c r="V47" s="763"/>
      <c r="W47" s="4"/>
      <c r="X47" s="789"/>
    </row>
    <row r="48" spans="1:25" x14ac:dyDescent="0.2">
      <c r="A48" s="2"/>
      <c r="B48" s="826"/>
      <c r="C48" s="752" t="s">
        <v>98</v>
      </c>
      <c r="D48" s="766" t="str">
        <f>IF('C2_Allgemeine Angaben'!D7="vst",(((J12*J10)+(L12*L10)+(N12*N10)+(P12*P10))*12)*$L$6/100,"")</f>
        <v/>
      </c>
      <c r="E48" s="756" t="str">
        <f>IF('C2_Allgemeine Angaben'!D7="vst",I48+K48+M48+O48,"")</f>
        <v/>
      </c>
      <c r="F48" s="756"/>
      <c r="G48" s="767"/>
      <c r="H48" s="768"/>
      <c r="I48" s="829" t="str">
        <f>IF('C2_Allgemeine Angaben'!D7="vst",J12/($P$6)*J11,"")</f>
        <v/>
      </c>
      <c r="J48" s="830" t="str">
        <f>IF('C2_Allgemeine Angaben'!D7="vst",I48/J11,"")</f>
        <v/>
      </c>
      <c r="K48" s="829" t="str">
        <f>IF('C2_Allgemeine Angaben'!D7="vst",L12/($P$6)*L11,"")</f>
        <v/>
      </c>
      <c r="L48" s="830" t="str">
        <f>IF('C2_Allgemeine Angaben'!D7="vst",K48/L11,"")</f>
        <v/>
      </c>
      <c r="M48" s="829" t="str">
        <f>IF('C2_Allgemeine Angaben'!D7="vst",N12/($P$6)*N11,"")</f>
        <v/>
      </c>
      <c r="N48" s="830" t="str">
        <f>IF('C2_Allgemeine Angaben'!D7="vst",M48/N11,"")</f>
        <v/>
      </c>
      <c r="O48" s="829" t="str">
        <f>IF('C2_Allgemeine Angaben'!D7="vst",P12/($P$6)*P11,"")</f>
        <v/>
      </c>
      <c r="P48" s="830" t="str">
        <f>IF('C2_Allgemeine Angaben'!D7="vst",O48/P11,"")</f>
        <v/>
      </c>
      <c r="Q48" s="831"/>
      <c r="R48" s="763"/>
      <c r="S48" s="832"/>
      <c r="T48" s="833"/>
      <c r="U48" s="834"/>
      <c r="V48" s="833"/>
      <c r="W48" s="4"/>
      <c r="X48" s="835"/>
    </row>
    <row r="49" spans="1:25" x14ac:dyDescent="0.2">
      <c r="A49" s="2"/>
      <c r="B49" s="826"/>
      <c r="C49" s="752" t="s">
        <v>99</v>
      </c>
      <c r="D49" s="766" t="str">
        <f>IF('C2_Allgemeine Angaben'!D7="vst",D47-D48,"")</f>
        <v/>
      </c>
      <c r="E49" s="756" t="str">
        <f>IF('C2_Allgemeine Angaben'!D7="vst",I49+K49+M49+O49,"")</f>
        <v/>
      </c>
      <c r="F49" s="756"/>
      <c r="G49" s="767"/>
      <c r="H49" s="768"/>
      <c r="I49" s="829" t="str">
        <f>IF('C2_Allgemeine Angaben'!D7="vst",(I47-I48),"")</f>
        <v/>
      </c>
      <c r="J49" s="830" t="str">
        <f>IF('C2_Allgemeine Angaben'!$D$7="vst",ROUND($D$49/eeadivisor,2),"")</f>
        <v/>
      </c>
      <c r="K49" s="829" t="str">
        <f>IF('C2_Allgemeine Angaben'!D7="vst",(K47-K48),"")</f>
        <v/>
      </c>
      <c r="L49" s="830" t="str">
        <f>IF('C2_Allgemeine Angaben'!$D$7="vst",ROUND($D$49/eeadivisor,2),"")</f>
        <v/>
      </c>
      <c r="M49" s="829" t="str">
        <f>IF('C2_Allgemeine Angaben'!D7="vst",(M47-M48),"")</f>
        <v/>
      </c>
      <c r="N49" s="830" t="str">
        <f>IF('C2_Allgemeine Angaben'!$D$7="vst",ROUND($D$49/eeadivisor,2),"")</f>
        <v/>
      </c>
      <c r="O49" s="829" t="str">
        <f>IF('C2_Allgemeine Angaben'!D7="vst",(O47-O48),"")</f>
        <v/>
      </c>
      <c r="P49" s="830" t="str">
        <f>IF('C2_Allgemeine Angaben'!$D$7="vst",ROUND($D$49/eeadivisor,2),"")</f>
        <v/>
      </c>
      <c r="Q49" s="831"/>
      <c r="R49" s="836" t="s">
        <v>103</v>
      </c>
      <c r="S49" s="832"/>
      <c r="T49" s="833"/>
      <c r="U49" s="834"/>
      <c r="V49" s="833"/>
      <c r="W49" s="4"/>
    </row>
    <row r="50" spans="1:25" ht="15" thickBot="1" x14ac:dyDescent="0.25">
      <c r="A50" s="2"/>
      <c r="G50" s="727"/>
      <c r="H50" s="837"/>
      <c r="I50" s="838"/>
      <c r="J50" s="839"/>
      <c r="K50" s="838"/>
      <c r="L50" s="839"/>
      <c r="M50" s="838"/>
      <c r="N50" s="839"/>
      <c r="O50" s="838"/>
      <c r="P50" s="839"/>
      <c r="Q50" s="838"/>
      <c r="S50" s="42"/>
      <c r="T50" s="837"/>
      <c r="U50" s="838"/>
      <c r="V50" s="837"/>
      <c r="W50" s="4"/>
    </row>
    <row r="51" spans="1:25" ht="15" thickBot="1" x14ac:dyDescent="0.25">
      <c r="A51" s="2"/>
      <c r="D51" s="6" t="s">
        <v>100</v>
      </c>
      <c r="F51" s="17"/>
      <c r="G51" s="6" t="s">
        <v>63</v>
      </c>
      <c r="H51" s="840">
        <f>IF(ISERROR(H47),"",H47)</f>
        <v>0</v>
      </c>
      <c r="I51" s="6" t="s">
        <v>64</v>
      </c>
      <c r="J51" s="840">
        <f>IF('C2_Allgemeine Angaben'!D7="vst",ROUND(J12/$P$6+J49,2),IF('C2_Allgemeine Angaben'!D7&lt;&gt;"vst",KAT!H32))</f>
        <v>0</v>
      </c>
      <c r="K51" s="6" t="s">
        <v>65</v>
      </c>
      <c r="L51" s="840">
        <f>IF('C2_Allgemeine Angaben'!D7="vst",ROUND(L12/$P$6+L49,2),IF('C2_Allgemeine Angaben'!D7&lt;&gt;"vst",KAT!H33))</f>
        <v>0</v>
      </c>
      <c r="M51" s="6" t="s">
        <v>66</v>
      </c>
      <c r="N51" s="840">
        <f>IF('C2_Allgemeine Angaben'!D7="vst",ROUND(N12/$P$6+N49,2),IF('C2_Allgemeine Angaben'!D7&lt;&gt;"vst",KAT!H34))</f>
        <v>0</v>
      </c>
      <c r="O51" s="6" t="s">
        <v>67</v>
      </c>
      <c r="P51" s="840">
        <f>IF('C2_Allgemeine Angaben'!D7="vst",ROUND(P12/$P$6+P49,2),IF('C2_Allgemeine Angaben'!D7&lt;&gt;"vst",KAT!H35))</f>
        <v>0</v>
      </c>
      <c r="Q51" s="6" t="s">
        <v>101</v>
      </c>
      <c r="R51" s="840" t="e">
        <f>ROUND(R38+R26+R16,2)</f>
        <v>#VALUE!</v>
      </c>
      <c r="S51" s="841" t="s">
        <v>102</v>
      </c>
      <c r="T51" s="840" t="e">
        <f>ROUND(T26,2)</f>
        <v>#VALUE!</v>
      </c>
      <c r="U51" s="842" t="s">
        <v>152</v>
      </c>
      <c r="V51" s="840" t="e">
        <f>IF('C2_Allgemeine Angaben'!D7="vst",V19-0.03,V19)</f>
        <v>#VALUE!</v>
      </c>
      <c r="W51" s="4"/>
      <c r="X51" s="11"/>
      <c r="Y51" s="710"/>
    </row>
    <row r="52" spans="1:25" ht="15.75" customHeight="1" x14ac:dyDescent="0.2">
      <c r="A52" s="2"/>
      <c r="D52" s="6"/>
      <c r="E52" s="837"/>
      <c r="F52" s="837"/>
      <c r="G52" s="843"/>
      <c r="H52" s="837"/>
      <c r="I52" s="721"/>
      <c r="J52" s="721"/>
      <c r="K52" s="721"/>
      <c r="L52" s="721"/>
      <c r="M52" s="721"/>
      <c r="N52" s="837"/>
      <c r="O52" s="837"/>
      <c r="P52" s="837"/>
      <c r="Q52" s="837"/>
      <c r="R52" s="837"/>
      <c r="S52" s="837"/>
      <c r="T52" s="837"/>
      <c r="U52" s="837"/>
      <c r="V52" s="837"/>
      <c r="W52" s="4"/>
      <c r="X52" s="844"/>
      <c r="Y52" s="845"/>
    </row>
    <row r="53" spans="1:25" x14ac:dyDescent="0.2">
      <c r="A53" s="2"/>
      <c r="B53" s="846" t="str">
        <f>IF('C2_Allgemeine Angaben'!L46&gt;0,"errechnete Pflegesätze (Tag je Platz) für angebundene Kurzzeitpflege:","")</f>
        <v/>
      </c>
      <c r="G53" s="6" t="str">
        <f>IF('C2_Allgemeine Angaben'!$L$46&gt;0,'C2_Gesamtkalkulation'!G51,"")</f>
        <v/>
      </c>
      <c r="H53" s="847">
        <f>IFERROR(IF('C2_Kalkulation'!H14&gt;0,'C2_Gesamtkalkulation'!H47*0.96/0.8,J53*0.78),0)</f>
        <v>0</v>
      </c>
      <c r="I53" s="6" t="str">
        <f>IF('C2_Allgemeine Angaben'!$L$46&gt;0,'C2_Gesamtkalkulation'!I51,"")</f>
        <v/>
      </c>
      <c r="J53" s="847" t="str">
        <f>IFERROR(IF('C2_Allgemeine Angaben'!$L$46&gt;0,'C2_Gesamtkalkulation'!J47*0.96/0.8,""),0)</f>
        <v/>
      </c>
      <c r="K53" s="6" t="str">
        <f>IF('C2_Allgemeine Angaben'!$L$46&gt;0,'C2_Gesamtkalkulation'!K51,"")</f>
        <v/>
      </c>
      <c r="L53" s="847" t="str">
        <f>IFERROR(IF('C2_Allgemeine Angaben'!$L$46&gt;0,'C2_Gesamtkalkulation'!L47*0.96/0.8,""),0)</f>
        <v/>
      </c>
      <c r="M53" s="6" t="str">
        <f>IF('C2_Allgemeine Angaben'!$L$46&gt;0,'C2_Gesamtkalkulation'!M51,"")</f>
        <v/>
      </c>
      <c r="N53" s="847" t="str">
        <f>IFERROR(IF('C2_Allgemeine Angaben'!$L$46&gt;0,'C2_Gesamtkalkulation'!N47*0.96/0.8,""),0)</f>
        <v/>
      </c>
      <c r="O53" s="6" t="str">
        <f>IF('C2_Allgemeine Angaben'!$L$46&gt;0,'C2_Gesamtkalkulation'!O51,"")</f>
        <v/>
      </c>
      <c r="P53" s="847" t="str">
        <f>IFERROR(IF('C2_Allgemeine Angaben'!$L$46&gt;0,'C2_Gesamtkalkulation'!P47*0.96/0.8,""),0)</f>
        <v/>
      </c>
      <c r="Q53" s="6" t="str">
        <f>IF('C2_Allgemeine Angaben'!$L$46&gt;0,'C2_Gesamtkalkulation'!Q51,"")</f>
        <v/>
      </c>
      <c r="R53" s="847" t="str">
        <f>IFERROR(IF('C2_Allgemeine Angaben'!$L$46&gt;0,'C2_Gesamtkalkulation'!R51*0.96/0.8,""),0)</f>
        <v/>
      </c>
      <c r="S53" s="6" t="str">
        <f>IF('C2_Allgemeine Angaben'!$L$46&gt;0,'C2_Gesamtkalkulation'!S51,"")</f>
        <v/>
      </c>
      <c r="T53" s="847" t="str">
        <f>IFERROR(IF('C2_Allgemeine Angaben'!$L$46&gt;0,'C2_Gesamtkalkulation'!T51*0.96/0.8,""),0)</f>
        <v/>
      </c>
      <c r="V53" s="847" t="str">
        <f>IFERROR(IF('C2_Allgemeine Angaben'!$L$46&gt;0,'C2_Gesamtkalkulation'!V51+0.03,""),0)</f>
        <v/>
      </c>
      <c r="W53" s="4"/>
      <c r="Y53" s="845"/>
    </row>
    <row r="54" spans="1:25" x14ac:dyDescent="0.2">
      <c r="A54" s="35"/>
      <c r="B54" s="36"/>
      <c r="C54" s="848"/>
      <c r="D54" s="36"/>
      <c r="E54" s="36"/>
      <c r="F54" s="36"/>
      <c r="G54" s="849"/>
      <c r="H54" s="36"/>
      <c r="I54" s="849"/>
      <c r="J54" s="36"/>
      <c r="K54" s="849"/>
      <c r="L54" s="24"/>
      <c r="M54" s="849"/>
      <c r="N54" s="24"/>
      <c r="O54" s="849"/>
      <c r="P54" s="24"/>
      <c r="Q54" s="849"/>
      <c r="R54" s="36"/>
      <c r="S54" s="849"/>
      <c r="T54" s="36"/>
      <c r="U54" s="36"/>
      <c r="V54" s="36"/>
      <c r="W54" s="662"/>
      <c r="Y54" s="845"/>
    </row>
    <row r="55" spans="1:25" ht="15" thickBot="1" x14ac:dyDescent="0.25">
      <c r="C55" s="5"/>
      <c r="G55" s="6"/>
      <c r="I55" s="6"/>
      <c r="K55" s="6"/>
      <c r="L55" s="11"/>
      <c r="M55" s="6"/>
      <c r="N55" s="11"/>
      <c r="O55" s="6"/>
      <c r="P55" s="11"/>
      <c r="Q55" s="6"/>
      <c r="S55" s="6"/>
      <c r="Y55" s="845"/>
    </row>
    <row r="56" spans="1:25" ht="15" thickBot="1" x14ac:dyDescent="0.25">
      <c r="D56" s="850"/>
      <c r="E56" s="851"/>
      <c r="F56" s="851"/>
      <c r="G56" s="851"/>
      <c r="H56" s="1350" t="s">
        <v>105</v>
      </c>
      <c r="I56" s="1351"/>
      <c r="J56" s="1351"/>
      <c r="K56" s="1351"/>
      <c r="L56" s="1351"/>
      <c r="M56" s="1351"/>
      <c r="N56" s="1352"/>
      <c r="O56" s="852"/>
      <c r="X56" s="853"/>
    </row>
    <row r="57" spans="1:25" x14ac:dyDescent="0.2">
      <c r="X57" s="781"/>
    </row>
    <row r="58" spans="1:25" hidden="1" x14ac:dyDescent="0.2">
      <c r="H58" s="854" t="s">
        <v>274</v>
      </c>
    </row>
    <row r="59" spans="1:25" x14ac:dyDescent="0.2">
      <c r="X59" s="781"/>
    </row>
  </sheetData>
  <sheetProtection algorithmName="SHA-512" hashValue="+nNhmge3fWYSULUs7KSE3SDtqYvyhl/7/ax55Yhm89PrFqE1FKDtBpawoxk9b/JkgqOcWcJs0hocX51fHmn0Gw==" saltValue="3YCsLua4UahV6AH6pdi1FQ==" spinCount="100000" sheet="1" objects="1" scenarios="1"/>
  <customSheetViews>
    <customSheetView guid="{9119B1A0-FD79-4FE4-B78E-10E0AEB8080B}" scale="90" showGridLines="0" fitToPage="1" hiddenRows="1" hiddenColumns="1">
      <pane xSplit="3" ySplit="15" topLeftCell="D31" activePane="bottomRight" state="frozen"/>
      <selection pane="bottomRight" activeCell="H33" sqref="H33"/>
      <pageMargins left="0.70866141732283472" right="0.70866141732283472" top="0.78740157480314965" bottom="0.78740157480314965" header="0.31496062992125984" footer="0.31496062992125984"/>
      <pageSetup paperSize="9" scale="64" orientation="landscape"/>
      <headerFooter>
        <oddHeader>&amp;C&amp;9Seite 3</oddHeader>
        <oddFooter>&amp;L&amp;8Version: 13.11.2019&amp;C&amp;8Verhandlungsunterlagen SGB XI (vereinfacht)</oddFooter>
      </headerFooter>
    </customSheetView>
  </customSheetViews>
  <mergeCells count="5">
    <mergeCell ref="A1:W1"/>
    <mergeCell ref="A2:W2"/>
    <mergeCell ref="H56:N56"/>
    <mergeCell ref="A3:W3"/>
    <mergeCell ref="A4:W4"/>
  </mergeCells>
  <conditionalFormatting sqref="D24:D36">
    <cfRule type="cellIs" dxfId="38" priority="52" operator="between">
      <formula>0</formula>
      <formula>0</formula>
    </cfRule>
  </conditionalFormatting>
  <conditionalFormatting sqref="D38:D45">
    <cfRule type="cellIs" dxfId="37" priority="51" operator="between">
      <formula>0</formula>
      <formula>0</formula>
    </cfRule>
  </conditionalFormatting>
  <conditionalFormatting sqref="D47">
    <cfRule type="cellIs" dxfId="36" priority="58" operator="between">
      <formula>0</formula>
      <formula>0</formula>
    </cfRule>
  </conditionalFormatting>
  <conditionalFormatting sqref="D16:W52">
    <cfRule type="containsErrors" dxfId="35" priority="70">
      <formula>ISERROR(D16)</formula>
    </cfRule>
  </conditionalFormatting>
  <conditionalFormatting sqref="G53:G55">
    <cfRule type="containsErrors" dxfId="34" priority="49">
      <formula>ISERROR(G53)</formula>
    </cfRule>
  </conditionalFormatting>
  <conditionalFormatting sqref="H47">
    <cfRule type="expression" dxfId="33" priority="59">
      <formula>$I$47=0</formula>
    </cfRule>
  </conditionalFormatting>
  <conditionalFormatting sqref="H10:P10">
    <cfRule type="cellIs" dxfId="31" priority="56" operator="between">
      <formula>0</formula>
      <formula>0</formula>
    </cfRule>
  </conditionalFormatting>
  <conditionalFormatting sqref="I53:I55">
    <cfRule type="containsErrors" dxfId="30" priority="43">
      <formula>ISERROR(I53)</formula>
    </cfRule>
  </conditionalFormatting>
  <conditionalFormatting sqref="K53:K55">
    <cfRule type="containsErrors" dxfId="28" priority="48">
      <formula>ISERROR(K53)</formula>
    </cfRule>
  </conditionalFormatting>
  <conditionalFormatting sqref="L51">
    <cfRule type="containsText" dxfId="27" priority="55" operator="containsText" text="FALSCH">
      <formula>NOT(ISERROR(SEARCH("FALSCH",L51)))</formula>
    </cfRule>
  </conditionalFormatting>
  <conditionalFormatting sqref="M53:M55">
    <cfRule type="containsErrors" dxfId="25" priority="47">
      <formula>ISERROR(M53)</formula>
    </cfRule>
  </conditionalFormatting>
  <conditionalFormatting sqref="N6">
    <cfRule type="cellIs" dxfId="24" priority="57" operator="between">
      <formula>0</formula>
      <formula>0</formula>
    </cfRule>
  </conditionalFormatting>
  <conditionalFormatting sqref="N51">
    <cfRule type="containsText" dxfId="23" priority="11" operator="containsText" text="FALSCH">
      <formula>NOT(ISERROR(SEARCH("FALSCH",N51)))</formula>
    </cfRule>
  </conditionalFormatting>
  <conditionalFormatting sqref="O53:O55">
    <cfRule type="containsErrors" dxfId="21" priority="46">
      <formula>ISERROR(O53)</formula>
    </cfRule>
  </conditionalFormatting>
  <conditionalFormatting sqref="P51">
    <cfRule type="containsText" dxfId="20" priority="9" operator="containsText" text="FALSCH">
      <formula>NOT(ISERROR(SEARCH("FALSCH",P51)))</formula>
    </cfRule>
  </conditionalFormatting>
  <conditionalFormatting sqref="Q53:Q55">
    <cfRule type="containsErrors" dxfId="18" priority="45">
      <formula>ISERROR(Q53)</formula>
    </cfRule>
  </conditionalFormatting>
  <conditionalFormatting sqref="R51">
    <cfRule type="containsText" dxfId="15" priority="6" operator="containsText" text="FALSCH">
      <formula>NOT(ISERROR(SEARCH("FALSCH",R51)))</formula>
    </cfRule>
  </conditionalFormatting>
  <conditionalFormatting sqref="S53:S55">
    <cfRule type="containsErrors" dxfId="13" priority="44">
      <formula>ISERROR(S53)</formula>
    </cfRule>
  </conditionalFormatting>
  <conditionalFormatting sqref="T51">
    <cfRule type="containsText" dxfId="12" priority="3" operator="containsText" text="FALSCH">
      <formula>NOT(ISERROR(SEARCH("FALSCH",T51)))</formula>
    </cfRule>
  </conditionalFormatting>
  <conditionalFormatting sqref="Y52:Y55">
    <cfRule type="containsErrors" dxfId="9" priority="14">
      <formula>ISERROR(Y52)</formula>
    </cfRule>
  </conditionalFormatting>
  <hyperlinks>
    <hyperlink ref="H56" location="'Anlage 1'!A1" display="Anlage 1" xr:uid="{00000000-0004-0000-0400-000000000000}"/>
    <hyperlink ref="H56:N56" location="Bewohnervertretung!A1" display="gehe weiter zu Bewohnervertretung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62" orientation="landscape"/>
  <headerFooter>
    <oddHeader>&amp;C&amp;9Seite 3</oddHeader>
    <oddFooter>&amp;L&amp;8Version: 22.11.2024&amp;C&amp;8Verhandlungsunterlagen SGB XI (vereinfacht C2)&amp;R&amp;8PSK-Beschluss vom 07.11.2024</oddFooter>
  </headerFooter>
  <ignoredErrors>
    <ignoredError sqref="H16:V35 H42:R46 H47:I49 M47:M49 O47:R49 R51:V51 H37:V41 I36:V36" evalError="1"/>
    <ignoredError sqref="J47:L49 N47:N49" evalError="1" formula="1"/>
  </ignoredErrors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6F1E600-4C53-4855-B1C1-DFA9D1C96BCC}">
            <xm:f>'C2_Allgemeine Angaben'!$D$7&lt;&gt;"vst"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B41:C41</xm:sqref>
        </x14:conditionalFormatting>
        <x14:conditionalFormatting xmlns:xm="http://schemas.microsoft.com/office/excel/2006/main">
          <x14:cfRule type="expression" priority="65" id="{B76BB2F1-06D1-44A0-8EA3-3294A0622347}">
            <xm:f>'C2_Allgemeine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62" id="{074122E9-B25B-47E2-9727-2EAB10277E85}">
            <xm:f>'C2_Allgemeine Angaben'!$D$7="kzp"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C12:P12 B48:P48 B49:R49</xm:sqref>
        </x14:conditionalFormatting>
        <x14:conditionalFormatting xmlns:xm="http://schemas.microsoft.com/office/excel/2006/main">
          <x14:cfRule type="expression" priority="13" id="{BA52BD0A-4FDD-4579-858B-44C3A2B68CC7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H53</xm:sqref>
        </x14:conditionalFormatting>
        <x14:conditionalFormatting xmlns:xm="http://schemas.microsoft.com/office/excel/2006/main">
          <x14:cfRule type="expression" priority="12" id="{233FCF2A-E80E-4840-96BA-A419F5030BC6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J53</xm:sqref>
        </x14:conditionalFormatting>
        <x14:conditionalFormatting xmlns:xm="http://schemas.microsoft.com/office/excel/2006/main">
          <x14:cfRule type="expression" priority="15" id="{9331D945-CFC1-4957-A25C-808E88B3E5B7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L53</xm:sqref>
        </x14:conditionalFormatting>
        <x14:conditionalFormatting xmlns:xm="http://schemas.microsoft.com/office/excel/2006/main">
          <x14:cfRule type="expression" priority="20" id="{17A60CE8-74DF-42F0-A6AA-A3A7CFB5AAD0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N53</xm:sqref>
        </x14:conditionalFormatting>
        <x14:conditionalFormatting xmlns:xm="http://schemas.microsoft.com/office/excel/2006/main">
          <x14:cfRule type="expression" priority="19" id="{740B77BE-7129-4761-ADE8-D1AFE7D12FC4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P53</xm:sqref>
        </x14:conditionalFormatting>
        <x14:conditionalFormatting xmlns:xm="http://schemas.microsoft.com/office/excel/2006/main">
          <x14:cfRule type="expression" priority="69" id="{07C8E480-9846-495D-94E5-811CD282BFFC}">
            <xm:f>'C2_Allgemeine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R49 H56:P56</xm:sqref>
        </x14:conditionalFormatting>
        <x14:conditionalFormatting xmlns:xm="http://schemas.microsoft.com/office/excel/2006/main">
          <x14:cfRule type="expression" priority="66" id="{0566DA16-5EBC-4792-A482-DB323D7D639D}">
            <xm:f>'C2_Allgemeine Angaben'!$D$7="kzp"</xm:f>
            <x14:dxf>
              <font>
                <color theme="0"/>
              </font>
            </x14:dxf>
          </x14:cfRule>
          <xm:sqref>R49</xm:sqref>
        </x14:conditionalFormatting>
        <x14:conditionalFormatting xmlns:xm="http://schemas.microsoft.com/office/excel/2006/main">
          <x14:cfRule type="expression" priority="18" id="{30F6EB2A-7C14-4981-B0F8-BC6A1F2D2F71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R53</xm:sqref>
        </x14:conditionalFormatting>
        <x14:conditionalFormatting xmlns:xm="http://schemas.microsoft.com/office/excel/2006/main">
          <x14:cfRule type="expression" priority="17" id="{D95CADF1-7908-4F25-A6C6-114B81B4FEC0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T53</xm:sqref>
        </x14:conditionalFormatting>
        <x14:conditionalFormatting xmlns:xm="http://schemas.microsoft.com/office/excel/2006/main">
          <x14:cfRule type="expression" priority="16" id="{3A214EB9-4696-48AF-9F62-C67D35E58EAF}">
            <xm:f>'C2_Allgemeine Angaben'!$L$46&gt;0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V53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Q64"/>
  <sheetViews>
    <sheetView showGridLines="0" zoomScaleNormal="100" workbookViewId="0">
      <selection sqref="A1:N1"/>
    </sheetView>
  </sheetViews>
  <sheetFormatPr baseColWidth="10" defaultRowHeight="14.25" x14ac:dyDescent="0.2"/>
  <cols>
    <col min="1" max="2" width="3.625" style="45" customWidth="1"/>
    <col min="3" max="3" width="3.25" style="45" customWidth="1"/>
    <col min="4" max="4" width="3.125" style="45" customWidth="1"/>
    <col min="5" max="5" width="3.5" style="45" customWidth="1"/>
    <col min="6" max="6" width="11" style="45"/>
    <col min="7" max="7" width="3.125" style="45" customWidth="1"/>
    <col min="8" max="8" width="3.5" style="45" customWidth="1"/>
    <col min="9" max="9" width="11" style="45"/>
    <col min="10" max="10" width="11.875" style="45" customWidth="1"/>
    <col min="11" max="11" width="3.125" style="45" customWidth="1"/>
    <col min="12" max="12" width="17.75" style="45" customWidth="1"/>
    <col min="13" max="13" width="18.875" style="45" customWidth="1"/>
    <col min="14" max="14" width="4" style="45" customWidth="1"/>
  </cols>
  <sheetData>
    <row r="1" spans="1:17" ht="15.75" x14ac:dyDescent="0.25">
      <c r="A1" s="1368" t="s">
        <v>106</v>
      </c>
      <c r="B1" s="1369"/>
      <c r="C1" s="1369"/>
      <c r="D1" s="1369"/>
      <c r="E1" s="1369"/>
      <c r="F1" s="1369"/>
      <c r="G1" s="1369"/>
      <c r="H1" s="1369"/>
      <c r="I1" s="1369"/>
      <c r="J1" s="1369"/>
      <c r="K1" s="1369"/>
      <c r="L1" s="1369"/>
      <c r="M1" s="1369"/>
      <c r="N1" s="1370"/>
      <c r="O1" s="124"/>
    </row>
    <row r="2" spans="1:17" ht="15" x14ac:dyDescent="0.2">
      <c r="A2" s="1371" t="s">
        <v>151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  <c r="L2" s="1372"/>
      <c r="M2" s="1372"/>
      <c r="N2" s="1373"/>
      <c r="O2" s="9"/>
    </row>
    <row r="3" spans="1:17" ht="15.75" x14ac:dyDescent="0.25">
      <c r="A3" s="1374" t="str">
        <f>'C2_Allgemeine Angaben'!A3:N3</f>
        <v/>
      </c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6"/>
    </row>
    <row r="4" spans="1:17" ht="15.75" x14ac:dyDescent="0.25">
      <c r="A4" s="1374" t="str">
        <f>'C2_Allgemeine Angaben'!A4:N4</f>
        <v/>
      </c>
      <c r="B4" s="1375"/>
      <c r="C4" s="1375"/>
      <c r="D4" s="1375"/>
      <c r="E4" s="1375"/>
      <c r="F4" s="1375"/>
      <c r="G4" s="1375"/>
      <c r="H4" s="1375"/>
      <c r="I4" s="1375"/>
      <c r="J4" s="1375"/>
      <c r="K4" s="1375"/>
      <c r="L4" s="1375"/>
      <c r="M4" s="1375"/>
      <c r="N4" s="1376"/>
      <c r="O4" s="1"/>
      <c r="Q4" s="9"/>
    </row>
    <row r="5" spans="1:17" ht="16.5" thickBot="1" x14ac:dyDescent="0.3">
      <c r="A5" s="43"/>
      <c r="B5" s="44"/>
      <c r="N5" s="46"/>
      <c r="O5" s="45"/>
      <c r="Q5" s="9"/>
    </row>
    <row r="6" spans="1:17" s="81" customFormat="1" ht="16.5" thickBot="1" x14ac:dyDescent="0.3">
      <c r="A6" s="79"/>
      <c r="B6" s="1377" t="s">
        <v>107</v>
      </c>
      <c r="C6" s="1377"/>
      <c r="D6" s="1377"/>
      <c r="E6" s="1377"/>
      <c r="F6" s="1377"/>
      <c r="G6" s="1378"/>
      <c r="H6" s="80"/>
      <c r="J6" s="44"/>
      <c r="K6" s="80"/>
      <c r="L6" s="1379" t="s">
        <v>108</v>
      </c>
      <c r="M6" s="1377"/>
      <c r="N6" s="82"/>
      <c r="Q6" s="92"/>
    </row>
    <row r="7" spans="1:17" ht="14.25" customHeight="1" x14ac:dyDescent="0.2">
      <c r="A7" s="43"/>
      <c r="N7" s="46"/>
      <c r="O7" s="45"/>
    </row>
    <row r="8" spans="1:17" ht="27" customHeight="1" x14ac:dyDescent="0.2">
      <c r="A8" s="43"/>
      <c r="B8" s="1362" t="s">
        <v>166</v>
      </c>
      <c r="C8" s="1362"/>
      <c r="D8" s="1362"/>
      <c r="E8" s="1362"/>
      <c r="F8" s="1362"/>
      <c r="G8" s="1362"/>
      <c r="H8" s="1362"/>
      <c r="I8" s="1362"/>
      <c r="J8" s="1362"/>
      <c r="K8" s="1362"/>
      <c r="L8" s="1362"/>
      <c r="M8" s="1362"/>
      <c r="N8" s="46"/>
      <c r="O8" s="45"/>
    </row>
    <row r="9" spans="1:17" ht="15.75" x14ac:dyDescent="0.25">
      <c r="A9" s="43"/>
      <c r="B9" s="47"/>
      <c r="N9" s="46"/>
      <c r="O9" s="45"/>
      <c r="Q9" s="48"/>
    </row>
    <row r="10" spans="1:17" s="81" customFormat="1" ht="15" x14ac:dyDescent="0.2">
      <c r="A10" s="83"/>
      <c r="B10" s="84" t="s">
        <v>109</v>
      </c>
      <c r="C10" s="84" t="s">
        <v>110</v>
      </c>
      <c r="D10" s="84"/>
      <c r="E10" s="84"/>
      <c r="F10" s="84"/>
      <c r="G10" s="84"/>
      <c r="I10" s="84"/>
      <c r="J10" s="84"/>
      <c r="N10" s="85"/>
    </row>
    <row r="11" spans="1:17" ht="12.75" customHeight="1" thickBot="1" x14ac:dyDescent="0.3">
      <c r="A11" s="43"/>
      <c r="B11" s="47"/>
      <c r="N11" s="46"/>
      <c r="O11" s="45"/>
    </row>
    <row r="12" spans="1:17" ht="16.5" thickBot="1" x14ac:dyDescent="0.3">
      <c r="A12" s="43"/>
      <c r="D12" s="86"/>
      <c r="F12" s="44" t="s">
        <v>111</v>
      </c>
      <c r="G12" s="48"/>
      <c r="H12" s="48"/>
      <c r="I12" s="48"/>
      <c r="N12" s="46"/>
      <c r="O12" s="45"/>
    </row>
    <row r="13" spans="1:17" ht="15" x14ac:dyDescent="0.2">
      <c r="A13" s="43"/>
      <c r="F13" s="84" t="s">
        <v>112</v>
      </c>
      <c r="G13" s="49"/>
      <c r="H13" s="49"/>
      <c r="I13" s="49"/>
      <c r="J13" s="49"/>
      <c r="K13" s="49"/>
      <c r="N13" s="46"/>
      <c r="O13" s="45"/>
    </row>
    <row r="14" spans="1:17" ht="12.75" customHeight="1" thickBot="1" x14ac:dyDescent="0.25">
      <c r="A14" s="43"/>
      <c r="F14" s="49"/>
      <c r="G14" s="49"/>
      <c r="H14" s="49"/>
      <c r="I14" s="49"/>
      <c r="J14" s="49"/>
      <c r="K14" s="49"/>
      <c r="N14" s="46"/>
      <c r="O14" s="45"/>
    </row>
    <row r="15" spans="1:17" ht="16.5" thickBot="1" x14ac:dyDescent="0.3">
      <c r="A15" s="43"/>
      <c r="D15" s="86"/>
      <c r="F15" s="44" t="s">
        <v>113</v>
      </c>
      <c r="G15" s="48"/>
      <c r="H15" s="48"/>
      <c r="I15" s="48"/>
      <c r="N15" s="46"/>
      <c r="O15" s="45"/>
    </row>
    <row r="16" spans="1:17" ht="15" x14ac:dyDescent="0.2">
      <c r="A16" s="43"/>
      <c r="F16" s="84" t="s">
        <v>114</v>
      </c>
      <c r="N16" s="46"/>
      <c r="O16" s="45"/>
    </row>
    <row r="17" spans="1:15" x14ac:dyDescent="0.2">
      <c r="A17" s="43"/>
      <c r="F17" s="49"/>
      <c r="N17" s="46"/>
      <c r="O17" s="45"/>
    </row>
    <row r="18" spans="1:15" s="81" customFormat="1" ht="15" x14ac:dyDescent="0.2">
      <c r="A18" s="83"/>
      <c r="B18" s="84" t="s">
        <v>115</v>
      </c>
      <c r="C18" s="84" t="s">
        <v>116</v>
      </c>
      <c r="D18" s="84"/>
      <c r="E18" s="84"/>
      <c r="F18" s="84"/>
      <c r="G18" s="84"/>
      <c r="H18" s="84"/>
      <c r="I18" s="84"/>
      <c r="J18" s="84"/>
      <c r="L18" s="84"/>
      <c r="M18" s="84"/>
      <c r="N18" s="87"/>
    </row>
    <row r="19" spans="1:15" ht="12.75" customHeight="1" thickBot="1" x14ac:dyDescent="0.25">
      <c r="A19" s="4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45"/>
    </row>
    <row r="20" spans="1:15" ht="15" thickBot="1" x14ac:dyDescent="0.25">
      <c r="A20" s="43"/>
      <c r="C20" s="48"/>
      <c r="D20" s="88"/>
      <c r="E20" s="18"/>
      <c r="F20" s="1363" t="s">
        <v>117</v>
      </c>
      <c r="G20" s="1363"/>
      <c r="H20" s="1363"/>
      <c r="I20" s="1363"/>
      <c r="J20" s="1363"/>
      <c r="K20" s="1363"/>
      <c r="L20" s="1363"/>
      <c r="M20" s="76"/>
      <c r="N20" s="70"/>
      <c r="O20" s="45"/>
    </row>
    <row r="21" spans="1:15" x14ac:dyDescent="0.2">
      <c r="A21" s="43"/>
      <c r="C21" s="48"/>
      <c r="D21" s="18"/>
      <c r="E21" s="18"/>
      <c r="F21" s="89" t="s">
        <v>167</v>
      </c>
      <c r="G21" s="89"/>
      <c r="H21" s="89"/>
      <c r="I21" s="89"/>
      <c r="J21" s="89"/>
      <c r="K21" s="89"/>
      <c r="L21" s="89"/>
      <c r="M21" s="76"/>
      <c r="N21" s="70"/>
      <c r="O21" s="125"/>
    </row>
    <row r="22" spans="1:15" x14ac:dyDescent="0.2">
      <c r="A22" s="43"/>
      <c r="C22" s="48"/>
      <c r="D22" s="18"/>
      <c r="E22" s="18"/>
      <c r="F22" s="1363"/>
      <c r="G22" s="1363"/>
      <c r="H22" s="1363"/>
      <c r="I22" s="1363"/>
      <c r="J22" s="1363"/>
      <c r="K22" s="1363"/>
      <c r="L22" s="1363"/>
      <c r="M22" s="76"/>
      <c r="N22" s="70"/>
      <c r="O22" s="45"/>
    </row>
    <row r="23" spans="1:15" ht="12.75" customHeight="1" thickBot="1" x14ac:dyDescent="0.25">
      <c r="A23" s="43"/>
      <c r="C23" s="4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52"/>
      <c r="O23" s="45"/>
    </row>
    <row r="24" spans="1:15" ht="15" thickBot="1" x14ac:dyDescent="0.25">
      <c r="A24" s="43"/>
      <c r="C24" s="48"/>
      <c r="D24" s="88"/>
      <c r="E24" s="18"/>
      <c r="F24" s="1364" t="s">
        <v>118</v>
      </c>
      <c r="G24" s="1364"/>
      <c r="H24" s="1364"/>
      <c r="I24" s="1364"/>
      <c r="J24" s="1364"/>
      <c r="K24" s="1364"/>
      <c r="L24" s="1364"/>
      <c r="M24" s="77"/>
      <c r="N24" s="71"/>
      <c r="O24" s="51"/>
    </row>
    <row r="25" spans="1:15" x14ac:dyDescent="0.2">
      <c r="A25" s="43"/>
      <c r="C25" s="48"/>
      <c r="D25" s="18"/>
      <c r="E25" s="18"/>
      <c r="F25" s="18" t="s">
        <v>168</v>
      </c>
      <c r="G25" s="18"/>
      <c r="H25" s="18"/>
      <c r="I25" s="18"/>
      <c r="J25" s="18"/>
      <c r="K25" s="18"/>
      <c r="L25" s="18"/>
      <c r="M25" s="77"/>
      <c r="N25" s="71"/>
      <c r="O25" s="45"/>
    </row>
    <row r="26" spans="1:15" x14ac:dyDescent="0.2">
      <c r="A26" s="43"/>
      <c r="C26" s="48"/>
      <c r="D26" s="18"/>
      <c r="E26" s="18"/>
      <c r="F26" s="1364"/>
      <c r="G26" s="1364"/>
      <c r="H26" s="1364"/>
      <c r="I26" s="1364"/>
      <c r="J26" s="1364"/>
      <c r="K26" s="1364"/>
      <c r="L26" s="1364"/>
      <c r="M26" s="77"/>
      <c r="N26" s="71"/>
      <c r="O26" s="45"/>
    </row>
    <row r="27" spans="1:15" ht="14.85" customHeight="1" x14ac:dyDescent="0.2">
      <c r="A27" s="53"/>
      <c r="B27" s="54"/>
      <c r="C27" s="55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45"/>
    </row>
    <row r="28" spans="1:15" ht="14.85" customHeight="1" x14ac:dyDescent="0.2">
      <c r="A28" s="43"/>
      <c r="C28" s="4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52"/>
      <c r="O28" s="45"/>
    </row>
    <row r="29" spans="1:15" s="81" customFormat="1" ht="15" x14ac:dyDescent="0.2">
      <c r="A29" s="83"/>
      <c r="B29" s="84" t="s">
        <v>119</v>
      </c>
      <c r="C29" s="84" t="s">
        <v>120</v>
      </c>
      <c r="D29" s="84"/>
      <c r="E29" s="84"/>
      <c r="F29" s="84"/>
      <c r="G29" s="84"/>
      <c r="H29" s="84"/>
      <c r="I29" s="84"/>
      <c r="J29" s="84"/>
      <c r="L29" s="84"/>
      <c r="M29" s="84"/>
      <c r="N29" s="87"/>
    </row>
    <row r="30" spans="1:15" ht="12.75" customHeight="1" x14ac:dyDescent="0.2">
      <c r="A30" s="43"/>
      <c r="C30" s="4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52"/>
      <c r="O30" s="45"/>
    </row>
    <row r="31" spans="1:15" x14ac:dyDescent="0.2">
      <c r="A31" s="43"/>
      <c r="B31" t="s">
        <v>146</v>
      </c>
      <c r="N31" s="46"/>
      <c r="O31" s="45"/>
    </row>
    <row r="32" spans="1:15" x14ac:dyDescent="0.2">
      <c r="A32" s="43"/>
      <c r="B32" s="48" t="s">
        <v>147</v>
      </c>
      <c r="N32" s="46"/>
      <c r="O32" s="45"/>
    </row>
    <row r="33" spans="1:15" x14ac:dyDescent="0.2">
      <c r="A33" s="43"/>
      <c r="B33" s="48" t="s">
        <v>148</v>
      </c>
      <c r="N33" s="46"/>
      <c r="O33" s="45"/>
    </row>
    <row r="34" spans="1:15" x14ac:dyDescent="0.2">
      <c r="A34" s="43"/>
      <c r="B34" s="48" t="s">
        <v>149</v>
      </c>
      <c r="N34" s="46"/>
      <c r="O34" s="45"/>
    </row>
    <row r="35" spans="1:15" x14ac:dyDescent="0.2">
      <c r="A35" s="43"/>
      <c r="B35" s="48" t="s">
        <v>150</v>
      </c>
      <c r="N35" s="46"/>
      <c r="O35" s="45"/>
    </row>
    <row r="36" spans="1:15" x14ac:dyDescent="0.2">
      <c r="A36" s="43"/>
      <c r="B36"/>
      <c r="N36" s="46"/>
      <c r="O36" s="45"/>
    </row>
    <row r="37" spans="1:15" x14ac:dyDescent="0.2">
      <c r="A37" s="43"/>
      <c r="B37" s="48" t="s">
        <v>121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6"/>
      <c r="O37" s="45"/>
    </row>
    <row r="38" spans="1:15" x14ac:dyDescent="0.2">
      <c r="A38" s="43"/>
      <c r="B38" s="1365"/>
      <c r="C38" s="1366"/>
      <c r="D38" s="1366"/>
      <c r="E38" s="1366"/>
      <c r="F38" s="1366"/>
      <c r="G38" s="1366"/>
      <c r="H38" s="1366"/>
      <c r="I38" s="1366"/>
      <c r="J38" s="1366"/>
      <c r="K38" s="1366"/>
      <c r="L38" s="1366"/>
      <c r="M38" s="1366"/>
      <c r="N38" s="46"/>
      <c r="O38" s="1"/>
    </row>
    <row r="39" spans="1:15" x14ac:dyDescent="0.2">
      <c r="A39" s="43"/>
      <c r="B39" s="1366"/>
      <c r="C39" s="1366"/>
      <c r="D39" s="1366"/>
      <c r="E39" s="1366"/>
      <c r="F39" s="1366"/>
      <c r="G39" s="1366"/>
      <c r="H39" s="1366"/>
      <c r="I39" s="1366"/>
      <c r="J39" s="1366"/>
      <c r="K39" s="1366"/>
      <c r="L39" s="1366"/>
      <c r="M39" s="1366"/>
      <c r="N39" s="46"/>
      <c r="O39" s="45"/>
    </row>
    <row r="40" spans="1:15" x14ac:dyDescent="0.2">
      <c r="A40" s="43"/>
      <c r="B40" s="1366"/>
      <c r="C40" s="1366"/>
      <c r="D40" s="1366"/>
      <c r="E40" s="1366"/>
      <c r="F40" s="1366"/>
      <c r="G40" s="1366"/>
      <c r="H40" s="1366"/>
      <c r="I40" s="1366"/>
      <c r="J40" s="1366"/>
      <c r="K40" s="1366"/>
      <c r="L40" s="1366"/>
      <c r="M40" s="1366"/>
      <c r="N40" s="46"/>
      <c r="O40" s="45"/>
    </row>
    <row r="41" spans="1:15" x14ac:dyDescent="0.2">
      <c r="A41" s="43"/>
      <c r="B41" s="1366"/>
      <c r="C41" s="1366"/>
      <c r="D41" s="1366"/>
      <c r="E41" s="1366"/>
      <c r="F41" s="1366"/>
      <c r="G41" s="1366"/>
      <c r="H41" s="1366"/>
      <c r="I41" s="1366"/>
      <c r="J41" s="1366"/>
      <c r="K41" s="1366"/>
      <c r="L41" s="1366"/>
      <c r="M41" s="1366"/>
      <c r="N41" s="46"/>
      <c r="O41" s="45"/>
    </row>
    <row r="42" spans="1:15" x14ac:dyDescent="0.2">
      <c r="A42" s="43"/>
      <c r="B42" s="1366"/>
      <c r="C42" s="1366"/>
      <c r="D42" s="1366"/>
      <c r="E42" s="1366"/>
      <c r="F42" s="1366"/>
      <c r="G42" s="1366"/>
      <c r="H42" s="1366"/>
      <c r="I42" s="1366"/>
      <c r="J42" s="1366"/>
      <c r="K42" s="1366"/>
      <c r="L42" s="1366"/>
      <c r="M42" s="1366"/>
      <c r="N42" s="46"/>
      <c r="O42" s="45"/>
    </row>
    <row r="43" spans="1:15" x14ac:dyDescent="0.2">
      <c r="A43" s="43"/>
      <c r="B43" s="1366"/>
      <c r="C43" s="1366"/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46"/>
      <c r="O43" s="45"/>
    </row>
    <row r="44" spans="1:15" x14ac:dyDescent="0.2">
      <c r="A44" s="43"/>
      <c r="B44" s="1366"/>
      <c r="C44" s="1366"/>
      <c r="D44" s="1366"/>
      <c r="E44" s="1366"/>
      <c r="F44" s="1366"/>
      <c r="G44" s="1366"/>
      <c r="H44" s="1366"/>
      <c r="I44" s="1366"/>
      <c r="J44" s="1366"/>
      <c r="K44" s="1366"/>
      <c r="L44" s="1366"/>
      <c r="M44" s="1366"/>
      <c r="N44" s="46"/>
      <c r="O44" s="45"/>
    </row>
    <row r="45" spans="1:15" x14ac:dyDescent="0.2">
      <c r="A45" s="43"/>
      <c r="B45" s="1366"/>
      <c r="C45" s="1366"/>
      <c r="D45" s="1366"/>
      <c r="E45" s="1366"/>
      <c r="F45" s="1366"/>
      <c r="G45" s="1366"/>
      <c r="H45" s="1366"/>
      <c r="I45" s="1366"/>
      <c r="J45" s="1366"/>
      <c r="K45" s="1366"/>
      <c r="L45" s="1366"/>
      <c r="M45" s="1366"/>
      <c r="N45" s="46"/>
      <c r="O45" s="45"/>
    </row>
    <row r="46" spans="1:15" x14ac:dyDescent="0.2">
      <c r="A46" s="43"/>
      <c r="B46" s="1366"/>
      <c r="C46" s="1366"/>
      <c r="D46" s="1366"/>
      <c r="E46" s="1366"/>
      <c r="F46" s="1366"/>
      <c r="G46" s="1366"/>
      <c r="H46" s="1366"/>
      <c r="I46" s="1366"/>
      <c r="J46" s="1366"/>
      <c r="K46" s="1366"/>
      <c r="L46" s="1366"/>
      <c r="M46" s="1366"/>
      <c r="N46" s="46"/>
      <c r="O46" s="45"/>
    </row>
    <row r="47" spans="1:15" x14ac:dyDescent="0.2">
      <c r="A47" s="43"/>
      <c r="B47" s="1366"/>
      <c r="C47" s="1366"/>
      <c r="D47" s="1366"/>
      <c r="E47" s="1366"/>
      <c r="F47" s="1366"/>
      <c r="G47" s="1366"/>
      <c r="H47" s="1366"/>
      <c r="I47" s="1366"/>
      <c r="J47" s="1366"/>
      <c r="K47" s="1366"/>
      <c r="L47" s="1366"/>
      <c r="M47" s="1366"/>
      <c r="N47" s="46"/>
      <c r="O47" s="45"/>
    </row>
    <row r="48" spans="1:15" x14ac:dyDescent="0.2">
      <c r="A48" s="43"/>
      <c r="B48" s="1366"/>
      <c r="C48" s="1366"/>
      <c r="D48" s="1366"/>
      <c r="E48" s="1366"/>
      <c r="F48" s="1366"/>
      <c r="G48" s="1366"/>
      <c r="H48" s="1366"/>
      <c r="I48" s="1366"/>
      <c r="J48" s="1366"/>
      <c r="K48" s="1366"/>
      <c r="L48" s="1366"/>
      <c r="M48" s="1366"/>
      <c r="N48" s="46"/>
      <c r="O48" s="45"/>
    </row>
    <row r="49" spans="1:15" x14ac:dyDescent="0.2">
      <c r="A49" s="43"/>
      <c r="B49" s="1366"/>
      <c r="C49" s="1366"/>
      <c r="D49" s="1366"/>
      <c r="E49" s="1366"/>
      <c r="F49" s="1366"/>
      <c r="G49" s="1366"/>
      <c r="H49" s="1366"/>
      <c r="I49" s="1366"/>
      <c r="J49" s="1366"/>
      <c r="K49" s="1366"/>
      <c r="L49" s="1366"/>
      <c r="M49" s="1366"/>
      <c r="N49" s="46"/>
      <c r="O49" s="45"/>
    </row>
    <row r="50" spans="1:15" x14ac:dyDescent="0.2">
      <c r="A50" s="43"/>
      <c r="B50" s="1366"/>
      <c r="C50" s="1366"/>
      <c r="D50" s="1366"/>
      <c r="E50" s="1366"/>
      <c r="F50" s="1366"/>
      <c r="G50" s="1366"/>
      <c r="H50" s="1366"/>
      <c r="I50" s="1366"/>
      <c r="J50" s="1366"/>
      <c r="K50" s="1366"/>
      <c r="L50" s="1366"/>
      <c r="M50" s="1366"/>
      <c r="N50" s="46"/>
      <c r="O50" s="45"/>
    </row>
    <row r="51" spans="1:15" x14ac:dyDescent="0.2">
      <c r="A51" s="43"/>
      <c r="B51" s="1366"/>
      <c r="C51" s="1366"/>
      <c r="D51" s="1366"/>
      <c r="E51" s="1366"/>
      <c r="F51" s="1366"/>
      <c r="G51" s="1366"/>
      <c r="H51" s="1366"/>
      <c r="I51" s="1366"/>
      <c r="J51" s="1366"/>
      <c r="K51" s="1366"/>
      <c r="L51" s="1366"/>
      <c r="M51" s="1366"/>
      <c r="N51" s="46"/>
      <c r="O51" s="45"/>
    </row>
    <row r="52" spans="1:15" x14ac:dyDescent="0.2">
      <c r="A52" s="43"/>
      <c r="B52" s="1366"/>
      <c r="C52" s="1366"/>
      <c r="D52" s="1366"/>
      <c r="E52" s="1366"/>
      <c r="F52" s="1366"/>
      <c r="G52" s="1366"/>
      <c r="H52" s="1366"/>
      <c r="I52" s="1366"/>
      <c r="J52" s="1366"/>
      <c r="K52" s="1366"/>
      <c r="L52" s="1366"/>
      <c r="M52" s="1366"/>
      <c r="N52" s="46"/>
      <c r="O52" s="45"/>
    </row>
    <row r="53" spans="1:15" x14ac:dyDescent="0.2">
      <c r="A53" s="43"/>
      <c r="B53" s="1366"/>
      <c r="C53" s="1366"/>
      <c r="D53" s="1366"/>
      <c r="E53" s="1366"/>
      <c r="F53" s="1366"/>
      <c r="G53" s="1366"/>
      <c r="H53" s="1366"/>
      <c r="I53" s="1366"/>
      <c r="J53" s="1366"/>
      <c r="K53" s="1366"/>
      <c r="L53" s="1366"/>
      <c r="M53" s="1366"/>
      <c r="N53" s="46"/>
      <c r="O53" s="45"/>
    </row>
    <row r="54" spans="1:15" x14ac:dyDescent="0.2">
      <c r="A54" s="43"/>
      <c r="B54" s="1366"/>
      <c r="C54" s="1366"/>
      <c r="D54" s="1366"/>
      <c r="E54" s="1366"/>
      <c r="F54" s="1366"/>
      <c r="G54" s="1366"/>
      <c r="H54" s="1366"/>
      <c r="I54" s="1366"/>
      <c r="J54" s="1366"/>
      <c r="K54" s="1366"/>
      <c r="L54" s="1366"/>
      <c r="M54" s="1366"/>
      <c r="N54" s="46"/>
      <c r="O54" s="45"/>
    </row>
    <row r="55" spans="1:15" x14ac:dyDescent="0.2">
      <c r="A55" s="43"/>
      <c r="B55" s="1366"/>
      <c r="C55" s="1366"/>
      <c r="D55" s="1366"/>
      <c r="E55" s="1366"/>
      <c r="F55" s="1366"/>
      <c r="G55" s="1366"/>
      <c r="H55" s="1366"/>
      <c r="I55" s="1366"/>
      <c r="J55" s="1366"/>
      <c r="K55" s="1366"/>
      <c r="L55" s="1366"/>
      <c r="M55" s="1366"/>
      <c r="N55" s="46"/>
      <c r="O55" s="45"/>
    </row>
    <row r="56" spans="1:15" x14ac:dyDescent="0.2">
      <c r="A56" s="43"/>
      <c r="B56" s="1366"/>
      <c r="C56" s="1366"/>
      <c r="D56" s="1366"/>
      <c r="E56" s="1366"/>
      <c r="F56" s="1366"/>
      <c r="G56" s="1366"/>
      <c r="H56" s="1366"/>
      <c r="I56" s="1366"/>
      <c r="J56" s="1366"/>
      <c r="K56" s="1366"/>
      <c r="L56" s="1366"/>
      <c r="M56" s="1366"/>
      <c r="N56" s="46"/>
      <c r="O56" s="45"/>
    </row>
    <row r="57" spans="1:15" x14ac:dyDescent="0.2">
      <c r="A57" s="43"/>
      <c r="N57" s="46"/>
      <c r="O57" s="45"/>
    </row>
    <row r="58" spans="1:15" x14ac:dyDescent="0.2">
      <c r="A58" s="43"/>
      <c r="N58" s="46"/>
      <c r="O58" s="45"/>
    </row>
    <row r="59" spans="1:15" x14ac:dyDescent="0.2">
      <c r="A59" s="43"/>
      <c r="J59" s="1367"/>
      <c r="K59" s="1367"/>
      <c r="L59" s="1367"/>
      <c r="M59" s="78"/>
      <c r="N59" s="46"/>
      <c r="O59" s="45"/>
    </row>
    <row r="60" spans="1:15" x14ac:dyDescent="0.2">
      <c r="A60" s="43"/>
      <c r="I60" s="58"/>
      <c r="N60" s="46"/>
      <c r="O60" s="45"/>
    </row>
    <row r="61" spans="1:15" x14ac:dyDescent="0.2">
      <c r="A61" s="43"/>
      <c r="N61" s="46"/>
      <c r="O61" s="45"/>
    </row>
    <row r="62" spans="1:15" x14ac:dyDescent="0.2">
      <c r="A62" s="43"/>
      <c r="B62" s="1361"/>
      <c r="C62" s="1197"/>
      <c r="D62" s="1197"/>
      <c r="E62" s="1197"/>
      <c r="F62" s="1197"/>
      <c r="G62" s="1197"/>
      <c r="H62" s="1197"/>
      <c r="I62" s="1197"/>
      <c r="K62" s="1361"/>
      <c r="L62" s="1197"/>
      <c r="M62" s="1197"/>
      <c r="N62" s="46"/>
      <c r="O62" s="45"/>
    </row>
    <row r="63" spans="1:15" x14ac:dyDescent="0.2">
      <c r="A63" s="43"/>
      <c r="B63" s="48" t="s">
        <v>69</v>
      </c>
      <c r="C63"/>
      <c r="D63"/>
      <c r="E63"/>
      <c r="F63"/>
      <c r="G63"/>
      <c r="H63"/>
      <c r="I63"/>
      <c r="J63"/>
      <c r="K63" s="1359" t="s">
        <v>122</v>
      </c>
      <c r="L63" s="1359"/>
      <c r="M63" s="1359"/>
      <c r="N63" s="46"/>
      <c r="O63" s="45"/>
    </row>
    <row r="64" spans="1:15" x14ac:dyDescent="0.2">
      <c r="A64" s="59"/>
      <c r="B64" s="90"/>
      <c r="C64" s="90"/>
      <c r="D64" s="90"/>
      <c r="E64" s="90"/>
      <c r="F64" s="90"/>
      <c r="G64" s="90"/>
      <c r="H64" s="90"/>
      <c r="I64" s="90"/>
      <c r="J64" s="91"/>
      <c r="K64" s="1360" t="s">
        <v>123</v>
      </c>
      <c r="L64" s="1360"/>
      <c r="M64" s="1360"/>
      <c r="N64" s="60"/>
      <c r="O64" s="45"/>
    </row>
  </sheetData>
  <sheetProtection algorithmName="SHA-512" hashValue="AUVeRERcZLozBNBZiR/smKM7INxn0iCzMos/yR6cp6gFADmVlza4iUsjf9fYm9UB9Mw3x9SVplkFwzXhPNutAA==" saltValue="NFfgp8q/B7gNHkCqfnqMdQ==" spinCount="100000" sheet="1"/>
  <customSheetViews>
    <customSheetView guid="{9119B1A0-FD79-4FE4-B78E-10E0AEB8080B}" showPageBreaks="1" showGridLines="0" fitToPage="1" printArea="1" view="pageLayout">
      <selection activeCell="K6" activeCellId="8" sqref="B62:I62 K62:M62 B38:M56 D24 D20 D15 D12 H6 K6"/>
      <pageMargins left="0.70866141732283472" right="0.70866141732283472" top="0.78740157480314965" bottom="0.78740157480314965" header="0.31496062992125984" footer="0.31496062992125984"/>
      <pageSetup paperSize="9" scale="79" orientation="portrait" r:id="rId1"/>
      <headerFooter>
        <oddHeader>&amp;C&amp;9Bewohnervertretung</oddHeader>
        <oddFooter>&amp;L&amp;8Version: 13.11.2019&amp;C&amp;8Verhandlungsunterlagen SGB XI (vereinfacht)</oddFooter>
      </headerFooter>
    </customSheetView>
  </customSheetViews>
  <mergeCells count="17">
    <mergeCell ref="A1:N1"/>
    <mergeCell ref="A2:N2"/>
    <mergeCell ref="A3:N3"/>
    <mergeCell ref="A4:N4"/>
    <mergeCell ref="B6:G6"/>
    <mergeCell ref="L6:M6"/>
    <mergeCell ref="K63:M63"/>
    <mergeCell ref="K64:M64"/>
    <mergeCell ref="K62:M62"/>
    <mergeCell ref="B62:I62"/>
    <mergeCell ref="B8:M8"/>
    <mergeCell ref="F20:L20"/>
    <mergeCell ref="F24:L24"/>
    <mergeCell ref="B38:M56"/>
    <mergeCell ref="J59:L59"/>
    <mergeCell ref="F22:L22"/>
    <mergeCell ref="F26:L26"/>
  </mergeCells>
  <pageMargins left="0.70866141732283472" right="0.70866141732283472" top="0.78740157480314965" bottom="0.78740157480314965" header="0.31496062992125984" footer="0.31496062992125984"/>
  <pageSetup paperSize="9" scale="79" orientation="portrait"/>
  <headerFooter>
    <oddHeader>&amp;C&amp;9Bewohnervertretung</oddHeader>
    <oddFooter>&amp;L&amp;8Version: 22.11.2024&amp;C&amp;8Verhandlungsunterlagen SGB XI (vereinfacht C2)&amp;R&amp;8PSK-Beschluss vom 07.11.2024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7"/>
  <sheetViews>
    <sheetView showGridLines="0" zoomScaleNormal="100" workbookViewId="0">
      <selection activeCell="L30" sqref="L30"/>
    </sheetView>
  </sheetViews>
  <sheetFormatPr baseColWidth="10" defaultColWidth="11" defaultRowHeight="14.25" x14ac:dyDescent="0.2"/>
  <cols>
    <col min="1" max="1" width="1.5" style="3" customWidth="1"/>
    <col min="2" max="2" width="24.125" style="3" customWidth="1"/>
    <col min="3" max="12" width="13.625" style="3" customWidth="1"/>
    <col min="13" max="13" width="1.625" style="3" customWidth="1"/>
    <col min="14" max="16384" width="11" style="3"/>
  </cols>
  <sheetData>
    <row r="1" spans="1:13" x14ac:dyDescent="0.2">
      <c r="A1" s="1380" t="s">
        <v>445</v>
      </c>
      <c r="B1" s="1381"/>
      <c r="C1" s="1381"/>
      <c r="D1" s="1381"/>
      <c r="E1" s="1381"/>
      <c r="F1" s="1381"/>
      <c r="G1" s="1381"/>
      <c r="H1" s="1381"/>
      <c r="I1" s="1381"/>
      <c r="J1" s="1381"/>
      <c r="K1" s="1381"/>
      <c r="L1" s="1381"/>
      <c r="M1" s="1382"/>
    </row>
    <row r="2" spans="1:13" x14ac:dyDescent="0.2">
      <c r="A2" s="1383"/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49"/>
    </row>
    <row r="3" spans="1:13" x14ac:dyDescent="0.2">
      <c r="A3" s="1383"/>
      <c r="B3" s="1384"/>
      <c r="C3" s="1384"/>
      <c r="D3" s="1384"/>
      <c r="E3" s="1384"/>
      <c r="F3" s="1384"/>
      <c r="G3" s="1384"/>
      <c r="H3" s="1384"/>
      <c r="I3" s="1384"/>
      <c r="J3" s="1384"/>
      <c r="K3" s="1384"/>
      <c r="L3" s="1384"/>
      <c r="M3" s="1349"/>
    </row>
    <row r="4" spans="1:13" x14ac:dyDescent="0.2">
      <c r="A4" s="855"/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4"/>
    </row>
    <row r="5" spans="1:13" x14ac:dyDescent="0.2">
      <c r="A5" s="855"/>
      <c r="B5" s="1392" t="s">
        <v>446</v>
      </c>
      <c r="C5" s="1392"/>
      <c r="D5" s="1392"/>
      <c r="E5" s="857"/>
      <c r="F5" s="858" t="s">
        <v>447</v>
      </c>
      <c r="G5" s="859" t="str">
        <f>IF('C2_Allgemeine Angaben'!D6:D6&gt;0,'C2_Allgemeine Angaben'!D6:D6,"")</f>
        <v/>
      </c>
      <c r="H5" s="860"/>
      <c r="I5" s="860"/>
      <c r="J5" s="856"/>
      <c r="K5" s="856"/>
      <c r="L5" s="856"/>
      <c r="M5" s="4"/>
    </row>
    <row r="6" spans="1:13" x14ac:dyDescent="0.2">
      <c r="A6" s="855"/>
      <c r="B6" s="1387" t="str">
        <f>IF('C2_Allgemeine Angaben'!D12:D12&gt;0,'C2_Allgemeine Angaben'!D12:D12,"")</f>
        <v/>
      </c>
      <c r="C6" s="1387"/>
      <c r="D6" s="1387"/>
      <c r="E6" s="857"/>
      <c r="F6" s="861" t="s">
        <v>448</v>
      </c>
      <c r="G6" s="862" t="str">
        <f>IF('C2_Allgemeine Angaben'!D18:D18&gt;0,'C2_Allgemeine Angaben'!D18:D18,"")</f>
        <v/>
      </c>
      <c r="H6" s="860"/>
      <c r="I6" s="860"/>
      <c r="J6" s="856"/>
      <c r="K6" s="856"/>
      <c r="L6" s="856"/>
      <c r="M6" s="4"/>
    </row>
    <row r="7" spans="1:13" x14ac:dyDescent="0.2">
      <c r="A7" s="855"/>
      <c r="B7" s="1387" t="str">
        <f>IF('C2_Allgemeine Angaben'!D14:D14&gt;0,'C2_Allgemeine Angaben'!D14:D14,"")</f>
        <v/>
      </c>
      <c r="C7" s="1387"/>
      <c r="D7" s="1387"/>
      <c r="E7" s="857"/>
      <c r="F7" s="861" t="s">
        <v>449</v>
      </c>
      <c r="G7" s="862" t="str">
        <f>IF('C2_Allgemeine Angaben'!J18:J18&gt;0,'C2_Allgemeine Angaben'!J20:J20,"")</f>
        <v/>
      </c>
      <c r="H7" s="860"/>
      <c r="I7" s="860"/>
      <c r="J7" s="856"/>
      <c r="K7" s="856"/>
      <c r="L7" s="856"/>
      <c r="M7" s="4"/>
    </row>
    <row r="8" spans="1:13" x14ac:dyDescent="0.2">
      <c r="A8" s="855"/>
      <c r="B8" s="1387" t="str">
        <f>IF('C2_Allgemeine Angaben'!D16:D16&gt;0,'C2_Allgemeine Angaben'!D16:D16,"")</f>
        <v/>
      </c>
      <c r="C8" s="1387"/>
      <c r="D8" s="1387"/>
      <c r="E8" s="857"/>
      <c r="F8" s="861" t="s">
        <v>450</v>
      </c>
      <c r="G8" s="862" t="str">
        <f>IF('C2_Allgemeine Angaben'!D20:D20&gt;0,'C2_Allgemeine Angaben'!D20:D20,"")</f>
        <v/>
      </c>
      <c r="H8" s="860"/>
      <c r="I8" s="860"/>
      <c r="J8" s="856"/>
      <c r="K8" s="856"/>
      <c r="L8" s="856"/>
      <c r="M8" s="4"/>
    </row>
    <row r="9" spans="1:13" x14ac:dyDescent="0.2">
      <c r="A9" s="855"/>
      <c r="B9" s="857" t="str">
        <f>'C2_Allgemeine Angaben'!K6</f>
        <v>Institutionskennzeichen (IK):</v>
      </c>
      <c r="C9" s="862">
        <f>'C2_Allgemeine Angaben'!L6:L6</f>
        <v>0</v>
      </c>
      <c r="D9" s="860"/>
      <c r="E9" s="857"/>
      <c r="F9" s="863" t="s">
        <v>481</v>
      </c>
      <c r="G9" s="857"/>
      <c r="H9" s="857"/>
      <c r="I9" s="862">
        <f>'C2_Allgemeine Angaben'!L7:L7</f>
        <v>0</v>
      </c>
      <c r="J9" s="856"/>
      <c r="K9" s="856"/>
      <c r="L9" s="856"/>
      <c r="M9" s="4"/>
    </row>
    <row r="10" spans="1:13" x14ac:dyDescent="0.2">
      <c r="A10" s="855"/>
      <c r="B10" s="1392" t="s">
        <v>451</v>
      </c>
      <c r="C10" s="1392"/>
      <c r="D10" s="1392"/>
      <c r="E10" s="857"/>
      <c r="F10" s="858"/>
      <c r="G10" s="857"/>
      <c r="H10" s="857"/>
      <c r="I10" s="857"/>
      <c r="J10" s="856"/>
      <c r="K10" s="856"/>
      <c r="L10" s="856"/>
      <c r="M10" s="4"/>
    </row>
    <row r="11" spans="1:13" x14ac:dyDescent="0.2">
      <c r="A11" s="855"/>
      <c r="B11" s="1387" t="str">
        <f>IF('C2_Allgemeine Angaben'!D26:D26&gt;0,'C2_Allgemeine Angaben'!D26:D26,"")</f>
        <v/>
      </c>
      <c r="C11" s="1387"/>
      <c r="D11" s="1387"/>
      <c r="E11" s="857"/>
      <c r="F11" s="861" t="s">
        <v>448</v>
      </c>
      <c r="G11" s="862" t="str">
        <f>IF('C2_Allgemeine Angaben'!D32:D32&gt;0,'C2_Allgemeine Angaben'!D32:D32,"")</f>
        <v/>
      </c>
      <c r="H11" s="860"/>
      <c r="I11" s="860"/>
      <c r="J11" s="856"/>
      <c r="K11" s="856"/>
      <c r="L11" s="856"/>
      <c r="M11" s="4"/>
    </row>
    <row r="12" spans="1:13" x14ac:dyDescent="0.2">
      <c r="A12" s="855"/>
      <c r="B12" s="1387" t="str">
        <f>IF('C2_Allgemeine Angaben'!D28:D28&gt;0,'C2_Allgemeine Angaben'!D28:D28,"")</f>
        <v/>
      </c>
      <c r="C12" s="1387"/>
      <c r="D12" s="1387"/>
      <c r="E12" s="857"/>
      <c r="F12" s="861" t="s">
        <v>449</v>
      </c>
      <c r="G12" s="862" t="str">
        <f>IF('C2_Allgemeine Angaben'!J32:J32&gt;0,'C2_Allgemeine Angaben'!J32:J32,"")</f>
        <v/>
      </c>
      <c r="H12" s="860"/>
      <c r="I12" s="860"/>
      <c r="J12" s="856"/>
      <c r="K12" s="856"/>
      <c r="L12" s="856"/>
      <c r="M12" s="4"/>
    </row>
    <row r="13" spans="1:13" x14ac:dyDescent="0.2">
      <c r="A13" s="855"/>
      <c r="B13" s="1387" t="str">
        <f>IF('C2_Allgemeine Angaben'!D30:D30&gt;0,'C2_Allgemeine Angaben'!D30:D30,"")</f>
        <v/>
      </c>
      <c r="C13" s="1387"/>
      <c r="D13" s="1387"/>
      <c r="E13" s="857"/>
      <c r="F13" s="861" t="s">
        <v>450</v>
      </c>
      <c r="G13" s="862" t="str">
        <f>IF('C2_Allgemeine Angaben'!D34:D34&gt;0,'C2_Allgemeine Angaben'!D34:D34,"")</f>
        <v/>
      </c>
      <c r="H13" s="860"/>
      <c r="I13" s="860"/>
      <c r="J13" s="856"/>
      <c r="K13" s="856"/>
      <c r="L13" s="856"/>
      <c r="M13" s="4"/>
    </row>
    <row r="14" spans="1:13" x14ac:dyDescent="0.2">
      <c r="A14" s="855"/>
      <c r="B14" s="864"/>
      <c r="C14" s="864"/>
      <c r="D14" s="864"/>
      <c r="E14" s="857"/>
      <c r="F14" s="865"/>
      <c r="G14" s="865"/>
      <c r="H14" s="857"/>
      <c r="I14" s="857"/>
      <c r="J14" s="856"/>
      <c r="K14" s="856"/>
      <c r="L14" s="856"/>
      <c r="M14" s="4"/>
    </row>
    <row r="15" spans="1:13" x14ac:dyDescent="0.2">
      <c r="A15" s="855"/>
      <c r="B15" s="1388" t="s">
        <v>452</v>
      </c>
      <c r="C15" s="1389"/>
      <c r="D15" s="1389"/>
      <c r="E15" s="866" t="s">
        <v>453</v>
      </c>
      <c r="F15" s="867" t="str">
        <f>IF('C2_Allgemeine Angaben'!H50&gt;0,'C2_Allgemeine Angaben'!H50,"")</f>
        <v/>
      </c>
      <c r="G15" s="868" t="s">
        <v>454</v>
      </c>
      <c r="H15" s="867" t="str">
        <f>IF('C2_Allgemeine Angaben'!K50&gt;0,'C2_Allgemeine Angaben'!K50,"")</f>
        <v/>
      </c>
      <c r="I15" s="869"/>
      <c r="J15" s="856"/>
      <c r="K15" s="856"/>
      <c r="L15" s="856"/>
      <c r="M15" s="4"/>
    </row>
    <row r="16" spans="1:13" x14ac:dyDescent="0.2">
      <c r="A16" s="855"/>
      <c r="B16" s="857"/>
      <c r="C16" s="857"/>
      <c r="D16" s="857"/>
      <c r="E16" s="857"/>
      <c r="F16" s="865"/>
      <c r="G16" s="865"/>
      <c r="H16" s="857"/>
      <c r="I16" s="857"/>
      <c r="J16" s="856"/>
      <c r="K16" s="856"/>
      <c r="L16" s="856"/>
      <c r="M16" s="4"/>
    </row>
    <row r="17" spans="1:13" x14ac:dyDescent="0.2">
      <c r="A17" s="855"/>
      <c r="B17" s="870" t="s">
        <v>455</v>
      </c>
      <c r="C17" s="871" t="s">
        <v>456</v>
      </c>
      <c r="D17" s="871" t="s">
        <v>457</v>
      </c>
      <c r="E17" s="871" t="s">
        <v>458</v>
      </c>
      <c r="F17" s="871" t="s">
        <v>459</v>
      </c>
      <c r="G17" s="871" t="s">
        <v>460</v>
      </c>
      <c r="H17" s="857"/>
      <c r="I17" s="856"/>
      <c r="J17" s="856"/>
      <c r="K17" s="856"/>
      <c r="L17" s="856"/>
      <c r="M17" s="4"/>
    </row>
    <row r="18" spans="1:13" ht="15" customHeight="1" x14ac:dyDescent="0.2">
      <c r="A18" s="855"/>
      <c r="B18" s="872" t="s">
        <v>421</v>
      </c>
      <c r="C18" s="873">
        <f>'C2_Kalkulation'!H14</f>
        <v>0</v>
      </c>
      <c r="D18" s="873">
        <f>'C2_Kalkulation'!I14</f>
        <v>0</v>
      </c>
      <c r="E18" s="873">
        <f>'C2_Kalkulation'!J14</f>
        <v>0</v>
      </c>
      <c r="F18" s="873">
        <f>'C2_Kalkulation'!K14</f>
        <v>0</v>
      </c>
      <c r="G18" s="873">
        <f>'C2_Kalkulation'!L14</f>
        <v>0</v>
      </c>
      <c r="H18" s="857"/>
      <c r="I18" s="856"/>
      <c r="J18" s="856"/>
      <c r="K18" s="856"/>
      <c r="L18" s="856"/>
      <c r="M18" s="4"/>
    </row>
    <row r="19" spans="1:13" x14ac:dyDescent="0.2">
      <c r="A19" s="874"/>
      <c r="B19" s="875" t="s">
        <v>461</v>
      </c>
      <c r="C19" s="876">
        <f>'C2_Kalkulation'!H17</f>
        <v>0</v>
      </c>
      <c r="D19" s="876">
        <f>'C2_Kalkulation'!I17</f>
        <v>0</v>
      </c>
      <c r="E19" s="876">
        <f>'C2_Kalkulation'!J17</f>
        <v>0</v>
      </c>
      <c r="F19" s="876">
        <f>'C2_Kalkulation'!K17</f>
        <v>0</v>
      </c>
      <c r="G19" s="876">
        <f>'C2_Kalkulation'!L17</f>
        <v>0</v>
      </c>
      <c r="H19" s="857"/>
      <c r="I19" s="856"/>
      <c r="J19" s="856"/>
      <c r="K19" s="856"/>
      <c r="L19" s="856"/>
      <c r="M19" s="4"/>
    </row>
    <row r="20" spans="1:13" x14ac:dyDescent="0.2">
      <c r="A20" s="855"/>
      <c r="B20" s="857"/>
      <c r="C20" s="857"/>
      <c r="D20" s="857"/>
      <c r="E20" s="857"/>
      <c r="F20" s="857"/>
      <c r="G20" s="857"/>
      <c r="H20" s="857"/>
      <c r="I20" s="856"/>
      <c r="J20" s="856"/>
      <c r="K20" s="856"/>
      <c r="L20" s="856"/>
      <c r="M20" s="4"/>
    </row>
    <row r="21" spans="1:13" x14ac:dyDescent="0.2">
      <c r="A21" s="855"/>
      <c r="B21" s="1390" t="s">
        <v>462</v>
      </c>
      <c r="C21" s="1390"/>
      <c r="D21" s="1390"/>
      <c r="E21" s="1390"/>
      <c r="F21" s="1390"/>
      <c r="G21" s="1390"/>
      <c r="H21" s="1390"/>
      <c r="I21" s="856"/>
      <c r="J21" s="856"/>
      <c r="K21" s="856"/>
      <c r="L21" s="856"/>
      <c r="M21" s="4"/>
    </row>
    <row r="22" spans="1:13" x14ac:dyDescent="0.2">
      <c r="A22" s="855"/>
      <c r="B22" s="870" t="s">
        <v>463</v>
      </c>
      <c r="C22" s="871" t="s">
        <v>456</v>
      </c>
      <c r="D22" s="877" t="s">
        <v>457</v>
      </c>
      <c r="E22" s="877" t="s">
        <v>458</v>
      </c>
      <c r="F22" s="877" t="s">
        <v>459</v>
      </c>
      <c r="G22" s="877" t="s">
        <v>460</v>
      </c>
      <c r="H22" s="871" t="s">
        <v>464</v>
      </c>
      <c r="I22" s="856"/>
      <c r="J22" s="856"/>
      <c r="K22" s="856"/>
      <c r="L22" s="856"/>
      <c r="M22" s="4"/>
    </row>
    <row r="23" spans="1:13" x14ac:dyDescent="0.2">
      <c r="A23" s="855"/>
      <c r="B23" s="872" t="s">
        <v>421</v>
      </c>
      <c r="C23" s="878">
        <f>'C2_Kalkulation'!I20</f>
        <v>0</v>
      </c>
      <c r="D23" s="878">
        <f>'C2_Kalkulation'!I21</f>
        <v>0</v>
      </c>
      <c r="E23" s="878">
        <f>'C2_Kalkulation'!I22</f>
        <v>0</v>
      </c>
      <c r="F23" s="878">
        <f>'C2_Kalkulation'!I23</f>
        <v>0</v>
      </c>
      <c r="G23" s="878">
        <f>'C2_Kalkulation'!I24</f>
        <v>0</v>
      </c>
      <c r="H23" s="879">
        <f>'C2_Kalkulation'!I26</f>
        <v>0</v>
      </c>
      <c r="I23" s="856"/>
      <c r="J23" s="856"/>
      <c r="K23" s="856"/>
      <c r="L23" s="856"/>
      <c r="M23" s="4"/>
    </row>
    <row r="24" spans="1:13" x14ac:dyDescent="0.2">
      <c r="A24" s="874"/>
      <c r="B24" s="875" t="s">
        <v>360</v>
      </c>
      <c r="C24" s="880">
        <f>'C2_Kalkulation'!N20</f>
        <v>0</v>
      </c>
      <c r="D24" s="880">
        <f>'C2_Kalkulation'!N21</f>
        <v>0</v>
      </c>
      <c r="E24" s="880">
        <f>'C2_Kalkulation'!N22</f>
        <v>0</v>
      </c>
      <c r="F24" s="880">
        <f>'C2_Kalkulation'!N23</f>
        <v>0</v>
      </c>
      <c r="G24" s="880">
        <f>'C2_Kalkulation'!N24</f>
        <v>0</v>
      </c>
      <c r="H24" s="879">
        <f>'C2_Kalkulation'!N26</f>
        <v>0</v>
      </c>
      <c r="I24" s="856"/>
      <c r="J24" s="856"/>
      <c r="K24" s="856"/>
      <c r="L24" s="856"/>
      <c r="M24" s="4"/>
    </row>
    <row r="25" spans="1:13" x14ac:dyDescent="0.2">
      <c r="A25" s="855"/>
      <c r="B25" s="857"/>
      <c r="C25" s="857"/>
      <c r="D25" s="857"/>
      <c r="E25" s="857"/>
      <c r="F25" s="857"/>
      <c r="G25" s="857"/>
      <c r="H25" s="857"/>
      <c r="I25" s="856"/>
      <c r="J25" s="856"/>
      <c r="K25" s="856"/>
      <c r="L25" s="856"/>
      <c r="M25" s="4"/>
    </row>
    <row r="26" spans="1:13" ht="38.25" x14ac:dyDescent="0.2">
      <c r="A26" s="855"/>
      <c r="B26" s="881" t="s">
        <v>465</v>
      </c>
      <c r="C26" s="870" t="s">
        <v>141</v>
      </c>
      <c r="D26" s="882" t="s">
        <v>466</v>
      </c>
      <c r="E26" s="882" t="s">
        <v>62</v>
      </c>
      <c r="F26" s="870" t="s">
        <v>32</v>
      </c>
      <c r="G26" s="870" t="s">
        <v>33</v>
      </c>
      <c r="H26" s="882" t="s">
        <v>467</v>
      </c>
      <c r="I26" s="882" t="s">
        <v>468</v>
      </c>
      <c r="J26" s="856"/>
      <c r="K26" s="856"/>
      <c r="L26" s="856"/>
      <c r="M26" s="4"/>
    </row>
    <row r="27" spans="1:13" x14ac:dyDescent="0.2">
      <c r="A27" s="855"/>
      <c r="B27" s="872" t="s">
        <v>421</v>
      </c>
      <c r="C27" s="878">
        <f>'C2_Kalkulation'!I27</f>
        <v>0</v>
      </c>
      <c r="D27" s="878">
        <f>'C2_Kalkulation'!I29</f>
        <v>0</v>
      </c>
      <c r="E27" s="878">
        <f>'C2_Kalkulation'!I30</f>
        <v>0</v>
      </c>
      <c r="F27" s="878">
        <f>'C2_Kalkulation'!I31</f>
        <v>0</v>
      </c>
      <c r="G27" s="878">
        <f>'C2_Kalkulation'!I32</f>
        <v>0</v>
      </c>
      <c r="H27" s="878">
        <v>20</v>
      </c>
      <c r="I27" s="883">
        <f>'C2_Kalkulation'!J33</f>
        <v>0</v>
      </c>
      <c r="J27" s="856"/>
      <c r="K27" s="856"/>
      <c r="L27" s="856"/>
      <c r="M27" s="4"/>
    </row>
    <row r="28" spans="1:13" x14ac:dyDescent="0.2">
      <c r="A28" s="874"/>
      <c r="B28" s="872" t="s">
        <v>360</v>
      </c>
      <c r="C28" s="878">
        <f>'C2_Kalkulation'!N27</f>
        <v>0</v>
      </c>
      <c r="D28" s="878">
        <f>'C2_Kalkulation'!N29</f>
        <v>0</v>
      </c>
      <c r="E28" s="878">
        <f>'C2_Kalkulation'!N30</f>
        <v>0</v>
      </c>
      <c r="F28" s="878">
        <f>'C2_Kalkulation'!N31</f>
        <v>0</v>
      </c>
      <c r="G28" s="878">
        <f>'C2_Kalkulation'!N32</f>
        <v>0</v>
      </c>
      <c r="H28" s="878">
        <v>20</v>
      </c>
      <c r="I28" s="856"/>
      <c r="J28" s="856"/>
      <c r="K28" s="856"/>
      <c r="L28" s="856"/>
      <c r="M28" s="4"/>
    </row>
    <row r="29" spans="1:13" x14ac:dyDescent="0.2">
      <c r="A29" s="855"/>
      <c r="B29" s="884"/>
      <c r="C29" s="885"/>
      <c r="D29" s="885"/>
      <c r="E29" s="885"/>
      <c r="F29" s="885"/>
      <c r="G29" s="885"/>
      <c r="H29" s="885"/>
      <c r="I29" s="856"/>
      <c r="J29" s="856"/>
      <c r="K29" s="856"/>
      <c r="L29" s="856"/>
      <c r="M29" s="4"/>
    </row>
    <row r="30" spans="1:13" x14ac:dyDescent="0.2">
      <c r="A30" s="855"/>
      <c r="B30" s="886" t="s">
        <v>469</v>
      </c>
      <c r="C30" s="887"/>
      <c r="D30" s="887"/>
      <c r="E30" s="887"/>
      <c r="F30" s="887"/>
      <c r="G30" s="887"/>
      <c r="H30" s="887"/>
      <c r="I30" s="888"/>
      <c r="J30" s="856"/>
      <c r="K30" s="856"/>
      <c r="L30" s="856"/>
      <c r="M30" s="4"/>
    </row>
    <row r="31" spans="1:13" ht="38.25" x14ac:dyDescent="0.2">
      <c r="A31" s="855"/>
      <c r="B31" s="870" t="s">
        <v>470</v>
      </c>
      <c r="C31" s="870" t="s">
        <v>141</v>
      </c>
      <c r="D31" s="882" t="s">
        <v>466</v>
      </c>
      <c r="E31" s="882" t="s">
        <v>62</v>
      </c>
      <c r="F31" s="870" t="s">
        <v>32</v>
      </c>
      <c r="G31" s="870" t="s">
        <v>33</v>
      </c>
      <c r="H31" s="882" t="s">
        <v>467</v>
      </c>
      <c r="I31" s="882" t="s">
        <v>468</v>
      </c>
      <c r="J31" s="856"/>
      <c r="K31" s="856"/>
      <c r="L31" s="856"/>
      <c r="M31" s="4"/>
    </row>
    <row r="32" spans="1:13" x14ac:dyDescent="0.2">
      <c r="A32" s="855"/>
      <c r="B32" s="889">
        <f>'C2_Kalkulation'!L26</f>
        <v>0</v>
      </c>
      <c r="C32" s="889">
        <f>'C2_Kalkulation'!L27</f>
        <v>0</v>
      </c>
      <c r="D32" s="889">
        <f>'C2_Kalkulation'!L29</f>
        <v>0</v>
      </c>
      <c r="E32" s="889">
        <f>'C2_Kalkulation'!L30</f>
        <v>0</v>
      </c>
      <c r="F32" s="889">
        <f>'C2_Kalkulation'!L31</f>
        <v>0</v>
      </c>
      <c r="G32" s="889">
        <f>'C2_Kalkulation'!L32</f>
        <v>0</v>
      </c>
      <c r="H32" s="889">
        <f>'C2_Kalkulation'!L34</f>
        <v>0</v>
      </c>
      <c r="I32" s="890">
        <f>'C2_Kalkulation'!L33</f>
        <v>0</v>
      </c>
      <c r="J32" s="856"/>
      <c r="K32" s="856"/>
      <c r="L32" s="856"/>
      <c r="M32" s="4"/>
    </row>
    <row r="33" spans="1:13" x14ac:dyDescent="0.2">
      <c r="A33" s="855"/>
      <c r="B33" s="856"/>
      <c r="C33" s="856"/>
      <c r="D33" s="856"/>
      <c r="E33" s="856"/>
      <c r="F33" s="856"/>
      <c r="G33" s="856"/>
      <c r="H33" s="856"/>
      <c r="I33" s="856"/>
      <c r="J33" s="856"/>
      <c r="K33" s="856"/>
      <c r="L33" s="891"/>
      <c r="M33" s="4"/>
    </row>
    <row r="34" spans="1:13" x14ac:dyDescent="0.2">
      <c r="A34" s="855"/>
      <c r="B34" s="1391" t="s">
        <v>471</v>
      </c>
      <c r="C34" s="1391"/>
      <c r="D34" s="1391"/>
      <c r="E34" s="1391"/>
      <c r="F34" s="1391"/>
      <c r="G34" s="1391"/>
      <c r="H34" s="892"/>
      <c r="I34" s="1393" t="s">
        <v>472</v>
      </c>
      <c r="J34" s="1394"/>
      <c r="K34" s="1395"/>
      <c r="L34" s="892"/>
      <c r="M34" s="4"/>
    </row>
    <row r="35" spans="1:13" x14ac:dyDescent="0.2">
      <c r="A35" s="855"/>
      <c r="B35" s="870" t="s">
        <v>463</v>
      </c>
      <c r="C35" s="871" t="s">
        <v>456</v>
      </c>
      <c r="D35" s="871" t="s">
        <v>457</v>
      </c>
      <c r="E35" s="871" t="s">
        <v>458</v>
      </c>
      <c r="F35" s="871" t="s">
        <v>459</v>
      </c>
      <c r="G35" s="871" t="s">
        <v>460</v>
      </c>
      <c r="H35" s="870" t="s">
        <v>473</v>
      </c>
      <c r="I35" s="870" t="s">
        <v>321</v>
      </c>
      <c r="J35" s="870" t="s">
        <v>474</v>
      </c>
      <c r="K35" s="870" t="s">
        <v>322</v>
      </c>
      <c r="L35" s="893" t="s">
        <v>518</v>
      </c>
      <c r="M35" s="4"/>
    </row>
    <row r="36" spans="1:13" x14ac:dyDescent="0.2">
      <c r="A36" s="855"/>
      <c r="B36" s="872" t="s">
        <v>475</v>
      </c>
      <c r="C36" s="894">
        <f>'C2_Kalkulation'!B61</f>
        <v>0</v>
      </c>
      <c r="D36" s="894">
        <f>'C2_Kalkulation'!C61</f>
        <v>0</v>
      </c>
      <c r="E36" s="894">
        <f>'C2_Kalkulation'!D61</f>
        <v>0</v>
      </c>
      <c r="F36" s="894">
        <f>'C2_Kalkulation'!E61</f>
        <v>0</v>
      </c>
      <c r="G36" s="894">
        <f>'C2_Kalkulation'!F61</f>
        <v>0</v>
      </c>
      <c r="H36" s="894" t="str">
        <f>'C2_Kalkulation'!H61</f>
        <v/>
      </c>
      <c r="I36" s="894">
        <f>'C2_Kalkulation'!I61</f>
        <v>0</v>
      </c>
      <c r="J36" s="894">
        <f>'C2_Kalkulation'!J61</f>
        <v>0</v>
      </c>
      <c r="K36" s="894">
        <f>'C2_Kalkulation'!K61</f>
        <v>0</v>
      </c>
      <c r="L36" s="894">
        <f>'C2_Kalkulation'!L61</f>
        <v>0</v>
      </c>
      <c r="M36" s="4"/>
    </row>
    <row r="37" spans="1:13" x14ac:dyDescent="0.2">
      <c r="A37" s="874"/>
      <c r="B37" s="875" t="s">
        <v>360</v>
      </c>
      <c r="C37" s="895">
        <f>'C2_Kalkulation'!B65</f>
        <v>0</v>
      </c>
      <c r="D37" s="895" t="str">
        <f>'C2_Kalkulation'!C65</f>
        <v/>
      </c>
      <c r="E37" s="895" t="str">
        <f>'C2_Kalkulation'!D65</f>
        <v/>
      </c>
      <c r="F37" s="895" t="str">
        <f>'C2_Kalkulation'!E65</f>
        <v/>
      </c>
      <c r="G37" s="895" t="str">
        <f>'C2_Kalkulation'!F65</f>
        <v/>
      </c>
      <c r="H37" s="892"/>
      <c r="I37" s="896" t="str">
        <f>'C2_Kalkulation'!I65</f>
        <v/>
      </c>
      <c r="J37" s="896" t="str">
        <f>'C2_Kalkulation'!J65</f>
        <v/>
      </c>
      <c r="K37" s="896" t="str">
        <f>'C2_Kalkulation'!K65</f>
        <v/>
      </c>
      <c r="L37" s="897"/>
      <c r="M37" s="4"/>
    </row>
    <row r="38" spans="1:13" x14ac:dyDescent="0.2">
      <c r="A38" s="855"/>
      <c r="B38" s="856"/>
      <c r="C38" s="856"/>
      <c r="D38" s="856"/>
      <c r="E38" s="856"/>
      <c r="F38" s="856"/>
      <c r="G38" s="856"/>
      <c r="H38" s="856"/>
      <c r="I38" s="856"/>
      <c r="J38" s="856"/>
      <c r="K38" s="856"/>
      <c r="L38" s="856"/>
      <c r="M38" s="4"/>
    </row>
    <row r="39" spans="1:13" x14ac:dyDescent="0.2">
      <c r="A39" s="855"/>
      <c r="B39" s="1385" t="s">
        <v>619</v>
      </c>
      <c r="C39" s="1386"/>
      <c r="D39" s="1386"/>
      <c r="E39" s="1386"/>
      <c r="F39" s="1386"/>
      <c r="G39" s="1386"/>
      <c r="H39" s="1386"/>
      <c r="I39" s="1386"/>
      <c r="J39" s="1386"/>
      <c r="K39" s="1386"/>
      <c r="L39" s="898"/>
      <c r="M39" s="4"/>
    </row>
    <row r="40" spans="1:13" x14ac:dyDescent="0.2">
      <c r="A40" s="855"/>
      <c r="B40" s="1386"/>
      <c r="C40" s="1386"/>
      <c r="D40" s="1386"/>
      <c r="E40" s="1386"/>
      <c r="F40" s="1386"/>
      <c r="G40" s="1386"/>
      <c r="H40" s="1386"/>
      <c r="I40" s="1386"/>
      <c r="J40" s="1386"/>
      <c r="K40" s="1386"/>
      <c r="L40" s="898"/>
      <c r="M40" s="4"/>
    </row>
    <row r="41" spans="1:13" x14ac:dyDescent="0.2">
      <c r="A41" s="855"/>
      <c r="B41" s="899"/>
      <c r="C41" s="899"/>
      <c r="D41" s="899"/>
      <c r="E41" s="899"/>
      <c r="F41" s="899"/>
      <c r="G41" s="899"/>
      <c r="H41" s="899"/>
      <c r="I41" s="899"/>
      <c r="J41" s="899"/>
      <c r="K41" s="899"/>
      <c r="L41" s="899"/>
      <c r="M41" s="4"/>
    </row>
    <row r="42" spans="1:13" ht="15" x14ac:dyDescent="0.25">
      <c r="A42" s="855"/>
      <c r="B42" s="900" t="s">
        <v>476</v>
      </c>
      <c r="C42" s="856"/>
      <c r="D42" s="856"/>
      <c r="E42" s="856"/>
      <c r="F42" s="856"/>
      <c r="G42" s="856"/>
      <c r="H42" s="856"/>
      <c r="I42" s="856"/>
      <c r="J42" s="856"/>
      <c r="K42" s="856"/>
      <c r="L42" s="856"/>
      <c r="M42" s="4"/>
    </row>
    <row r="43" spans="1:13" x14ac:dyDescent="0.2">
      <c r="A43" s="855"/>
      <c r="B43" s="856"/>
      <c r="C43" s="856"/>
      <c r="D43" s="856"/>
      <c r="E43" s="856"/>
      <c r="F43" s="856"/>
      <c r="G43" s="856"/>
      <c r="H43" s="856"/>
      <c r="I43" s="856"/>
      <c r="J43" s="856"/>
      <c r="K43" s="856"/>
      <c r="L43" s="856"/>
      <c r="M43" s="4"/>
    </row>
    <row r="44" spans="1:13" x14ac:dyDescent="0.2">
      <c r="A44" s="855"/>
      <c r="B44" s="901"/>
      <c r="C44" s="901"/>
      <c r="D44" s="856"/>
      <c r="E44" s="856"/>
      <c r="F44" s="856"/>
      <c r="G44" s="856"/>
      <c r="H44" s="902"/>
      <c r="I44" s="901"/>
      <c r="J44" s="901"/>
      <c r="K44" s="901"/>
      <c r="L44" s="856"/>
      <c r="M44" s="4"/>
    </row>
    <row r="45" spans="1:13" x14ac:dyDescent="0.2">
      <c r="A45" s="855"/>
      <c r="B45" s="903" t="s">
        <v>477</v>
      </c>
      <c r="C45" s="856"/>
      <c r="D45" s="856"/>
      <c r="E45" s="856"/>
      <c r="F45" s="856"/>
      <c r="G45" s="856"/>
      <c r="H45" s="903" t="s">
        <v>523</v>
      </c>
      <c r="I45" s="856"/>
      <c r="J45" s="856"/>
      <c r="K45" s="856"/>
      <c r="L45" s="856"/>
      <c r="M45" s="4"/>
    </row>
    <row r="46" spans="1:13" ht="15" x14ac:dyDescent="0.25">
      <c r="A46" s="904"/>
      <c r="B46" s="905"/>
      <c r="C46" s="901"/>
      <c r="D46" s="901"/>
      <c r="E46" s="901"/>
      <c r="F46" s="901"/>
      <c r="G46" s="901"/>
      <c r="H46" s="901"/>
      <c r="I46" s="901"/>
      <c r="J46" s="901"/>
      <c r="K46" s="901"/>
      <c r="L46" s="901"/>
      <c r="M46" s="662"/>
    </row>
    <row r="47" spans="1:13" ht="15" x14ac:dyDescent="0.25">
      <c r="A47" s="856"/>
      <c r="B47" s="900"/>
      <c r="C47" s="856"/>
      <c r="D47" s="856"/>
      <c r="E47" s="856"/>
      <c r="F47" s="856"/>
      <c r="G47" s="856"/>
      <c r="H47" s="856"/>
      <c r="I47" s="856"/>
      <c r="J47" s="856"/>
      <c r="K47" s="856"/>
      <c r="L47" s="856"/>
    </row>
  </sheetData>
  <sheetProtection algorithmName="SHA-512" hashValue="WEo1LF031zHFteiBAtfy6xZKHZ4DxBEdFU88wYq5tRy2tgTQFTC+3S9/2MJdfN/29RKY1c8nL8Srjnp6F5AU1A==" saltValue="p3ZUZ1Ugv5zlszRI4mnIPQ==" spinCount="100000" sheet="1" objects="1" scenarios="1"/>
  <mergeCells count="14">
    <mergeCell ref="A1:M3"/>
    <mergeCell ref="B39:K40"/>
    <mergeCell ref="B11:D11"/>
    <mergeCell ref="B12:D12"/>
    <mergeCell ref="B13:D13"/>
    <mergeCell ref="B15:D15"/>
    <mergeCell ref="B21:H21"/>
    <mergeCell ref="B34:G34"/>
    <mergeCell ref="B10:D10"/>
    <mergeCell ref="B5:D5"/>
    <mergeCell ref="B6:D6"/>
    <mergeCell ref="B7:D7"/>
    <mergeCell ref="B8:D8"/>
    <mergeCell ref="I34:K34"/>
  </mergeCells>
  <pageMargins left="0.70866141732283472" right="0.70866141732283472" top="0.78740157480314965" bottom="0.78740157480314965" header="0.31496062992125984" footer="0.31496062992125984"/>
  <pageSetup paperSize="9" scale="70" orientation="landscape"/>
  <headerFooter>
    <oddFooter>&amp;LVersion: 22.11.2024&amp;CVerhandlungsunterlagen SGB XI (vereinfacht C2)&amp;RPSK-Beschluss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EC13DFD-6333-42D6-8795-46A9DFD0B8DA}">
            <xm:f>KAT!$A$116="nein"</xm:f>
            <x14:dxf>
              <fill>
                <patternFill patternType="none">
                  <bgColor auto="1"/>
                </patternFill>
              </fill>
            </x14:dxf>
          </x14:cfRule>
          <xm:sqref>A19 A24 A28 L33 A37</xm:sqref>
        </x14:conditionalFormatting>
        <x14:conditionalFormatting xmlns:xm="http://schemas.microsoft.com/office/excel/2006/main">
          <x14:cfRule type="expression" priority="9" id="{F8AB22F0-040F-4DAB-92E5-F9E0CE42AE75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B19:G19</xm:sqref>
        </x14:conditionalFormatting>
        <x14:conditionalFormatting xmlns:xm="http://schemas.microsoft.com/office/excel/2006/main">
          <x14:cfRule type="expression" priority="7" id="{2416EB1E-FC89-4BD9-BB22-5C96ACB91728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B24:H24</xm:sqref>
        </x14:conditionalFormatting>
        <x14:conditionalFormatting xmlns:xm="http://schemas.microsoft.com/office/excel/2006/main">
          <x14:cfRule type="expression" priority="6" id="{30B3A600-5B6D-43A4-88E6-92F25B8C4B5D}">
            <xm:f>'C2_Allgemeine Angaben'!$L$46=0</xm:f>
            <x14:dxf>
              <font>
                <color theme="0"/>
              </font>
              <fill>
                <patternFill>
                  <fgColor theme="0"/>
                </patternFill>
              </fill>
              <border>
                <left/>
                <right/>
                <bottom/>
              </border>
            </x14:dxf>
          </x14:cfRule>
          <xm:sqref>B28:H28</xm:sqref>
        </x14:conditionalFormatting>
        <x14:conditionalFormatting xmlns:xm="http://schemas.microsoft.com/office/excel/2006/main">
          <x14:cfRule type="expression" priority="2" id="{4997EAC3-A2F3-4578-BEB1-593D61F0010F}">
            <xm:f>'C2_Personalkostenübersicht'!$V$17=2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B39:K40</xm:sqref>
        </x14:conditionalFormatting>
        <x14:conditionalFormatting xmlns:xm="http://schemas.microsoft.com/office/excel/2006/main">
          <x14:cfRule type="expression" priority="5" id="{6A5CB0D1-092F-4D86-B511-FE7F1A824D28}">
            <xm:f>'C2_Allgemeine Angaben'!$L$46=0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B37:L37</xm:sqref>
        </x14:conditionalFormatting>
        <x14:conditionalFormatting xmlns:xm="http://schemas.microsoft.com/office/excel/2006/main">
          <x14:cfRule type="expression" priority="8" id="{D740E9FD-6F3E-48C6-9425-736166E04299}">
            <xm:f>'C2_Allgemeine Angaben'!$L$46=0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vertical/>
                <horizontal/>
              </border>
            </x14:dxf>
          </x14:cfRule>
          <xm:sqref>F9:I9</xm:sqref>
        </x14:conditionalFormatting>
        <x14:conditionalFormatting xmlns:xm="http://schemas.microsoft.com/office/excel/2006/main">
          <x14:cfRule type="expression" priority="3" id="{D16EC9A9-CB54-4E45-BF71-36557A2E8314}">
            <xm:f>'C2_Allgemeine Angaben'!$D$7="tst"</xm:f>
            <x14:dxf>
              <fill>
                <patternFill>
                  <bgColor theme="0" tint="-0.14996795556505021"/>
                </patternFill>
              </fill>
            </x14:dxf>
          </x14:cfRule>
          <xm:sqref>H36</xm:sqref>
        </x14:conditionalFormatting>
        <x14:conditionalFormatting xmlns:xm="http://schemas.microsoft.com/office/excel/2006/main">
          <x14:cfRule type="expression" priority="4" id="{BF5B0D9E-D946-454A-85F2-A488AFF6F0B6}">
            <xm:f>'C2_Allgemeine Angaben'!$D$7&lt;&gt;"tst"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right/>
                <top/>
                <bottom/>
                <vertical/>
                <horizontal/>
              </border>
            </x14:dxf>
          </x14:cfRule>
          <xm:sqref>L34:L37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9"/>
  <sheetViews>
    <sheetView showGridLines="0" workbookViewId="0">
      <pane ySplit="5" topLeftCell="A6" activePane="bottomLeft" state="frozen"/>
      <selection pane="bottomLeft" activeCell="D7" sqref="D7"/>
    </sheetView>
  </sheetViews>
  <sheetFormatPr baseColWidth="10" defaultRowHeight="14.25" x14ac:dyDescent="0.2"/>
  <cols>
    <col min="1" max="1" width="16.375" customWidth="1"/>
    <col min="2" max="2" width="25.625" customWidth="1"/>
    <col min="3" max="3" width="35.625" customWidth="1"/>
    <col min="4" max="4" width="45.75" customWidth="1"/>
    <col min="5" max="5" width="35.625" customWidth="1"/>
  </cols>
  <sheetData>
    <row r="1" spans="1:5" x14ac:dyDescent="0.2">
      <c r="A1" s="969"/>
      <c r="B1" s="969"/>
      <c r="C1" s="969"/>
      <c r="D1" s="969"/>
      <c r="E1" s="969"/>
    </row>
    <row r="2" spans="1:5" ht="23.25" customHeight="1" x14ac:dyDescent="0.2">
      <c r="A2" s="1401" t="s">
        <v>525</v>
      </c>
      <c r="B2" s="1402"/>
      <c r="C2" s="1402"/>
      <c r="D2" s="1402"/>
      <c r="E2" s="1402"/>
    </row>
    <row r="3" spans="1:5" x14ac:dyDescent="0.2">
      <c r="A3" s="969"/>
      <c r="B3" s="969"/>
      <c r="C3" s="969"/>
      <c r="D3" s="969"/>
      <c r="E3" s="969"/>
    </row>
    <row r="5" spans="1:5" ht="25.5" x14ac:dyDescent="0.2">
      <c r="A5" s="970" t="s">
        <v>526</v>
      </c>
      <c r="B5" s="970" t="s">
        <v>527</v>
      </c>
      <c r="C5" s="1134" t="s">
        <v>528</v>
      </c>
      <c r="D5" s="970" t="s">
        <v>529</v>
      </c>
      <c r="E5" s="970" t="s">
        <v>530</v>
      </c>
    </row>
    <row r="6" spans="1:5" x14ac:dyDescent="0.2">
      <c r="A6" s="972">
        <v>44900</v>
      </c>
      <c r="B6" s="973" t="s">
        <v>531</v>
      </c>
      <c r="C6" s="1135" t="s">
        <v>532</v>
      </c>
      <c r="D6" s="973"/>
      <c r="E6" s="973"/>
    </row>
    <row r="7" spans="1:5" ht="25.5" x14ac:dyDescent="0.2">
      <c r="A7" s="972">
        <v>44900</v>
      </c>
      <c r="B7" s="973" t="s">
        <v>533</v>
      </c>
      <c r="C7" s="973" t="s">
        <v>532</v>
      </c>
      <c r="D7" s="1135" t="s">
        <v>534</v>
      </c>
      <c r="E7" s="971" t="s">
        <v>535</v>
      </c>
    </row>
    <row r="8" spans="1:5" ht="63.75" x14ac:dyDescent="0.2">
      <c r="A8" s="1148">
        <v>44900</v>
      </c>
      <c r="B8" s="1149" t="s">
        <v>536</v>
      </c>
      <c r="C8" s="973" t="s">
        <v>537</v>
      </c>
      <c r="D8" s="974" t="s">
        <v>544</v>
      </c>
      <c r="E8" s="1135"/>
    </row>
    <row r="9" spans="1:5" x14ac:dyDescent="0.2">
      <c r="A9" s="1148">
        <v>44900</v>
      </c>
      <c r="B9" s="1149" t="s">
        <v>559</v>
      </c>
      <c r="C9" s="973" t="s">
        <v>538</v>
      </c>
      <c r="D9" s="973" t="s">
        <v>539</v>
      </c>
      <c r="E9" s="1135" t="s">
        <v>540</v>
      </c>
    </row>
    <row r="10" spans="1:5" ht="63.75" x14ac:dyDescent="0.2">
      <c r="A10" s="1150">
        <v>44900</v>
      </c>
      <c r="B10" s="1151" t="s">
        <v>601</v>
      </c>
      <c r="C10" s="971" t="s">
        <v>541</v>
      </c>
      <c r="D10" s="971" t="s">
        <v>542</v>
      </c>
      <c r="E10" s="1136" t="s">
        <v>543</v>
      </c>
    </row>
    <row r="11" spans="1:5" ht="25.5" x14ac:dyDescent="0.2">
      <c r="A11" s="1150">
        <v>44900</v>
      </c>
      <c r="B11" s="1151" t="s">
        <v>581</v>
      </c>
      <c r="C11" s="971" t="s">
        <v>545</v>
      </c>
      <c r="D11" s="971" t="s">
        <v>546</v>
      </c>
      <c r="E11" s="1136"/>
    </row>
    <row r="12" spans="1:5" ht="25.5" x14ac:dyDescent="0.2">
      <c r="A12" s="1150">
        <v>44901</v>
      </c>
      <c r="B12" s="1151" t="s">
        <v>549</v>
      </c>
      <c r="C12" s="971" t="s">
        <v>548</v>
      </c>
      <c r="D12" s="975" t="s">
        <v>550</v>
      </c>
      <c r="E12" s="179"/>
    </row>
    <row r="13" spans="1:5" ht="63.75" x14ac:dyDescent="0.2">
      <c r="A13" s="1150">
        <v>44901</v>
      </c>
      <c r="B13" s="1151" t="s">
        <v>553</v>
      </c>
      <c r="C13" s="971" t="s">
        <v>552</v>
      </c>
      <c r="D13" s="975" t="s">
        <v>551</v>
      </c>
      <c r="E13" s="179"/>
    </row>
    <row r="14" spans="1:5" ht="25.5" x14ac:dyDescent="0.2">
      <c r="A14" s="1152">
        <v>44903</v>
      </c>
      <c r="B14" s="1153" t="s">
        <v>536</v>
      </c>
      <c r="C14" s="980" t="s">
        <v>537</v>
      </c>
      <c r="D14" s="981" t="s">
        <v>554</v>
      </c>
      <c r="E14" s="1137"/>
    </row>
    <row r="15" spans="1:5" x14ac:dyDescent="0.2">
      <c r="A15" s="1154"/>
      <c r="B15" s="1155" t="s">
        <v>549</v>
      </c>
      <c r="C15" s="982" t="s">
        <v>557</v>
      </c>
      <c r="D15" s="982" t="s">
        <v>555</v>
      </c>
      <c r="E15" s="1138"/>
    </row>
    <row r="16" spans="1:5" x14ac:dyDescent="0.2">
      <c r="A16" s="1156"/>
      <c r="B16" s="1157" t="s">
        <v>558</v>
      </c>
      <c r="C16" s="983"/>
      <c r="D16" s="984" t="s">
        <v>556</v>
      </c>
      <c r="E16" s="1139"/>
    </row>
    <row r="17" spans="1:5" x14ac:dyDescent="0.2">
      <c r="A17" s="1152">
        <v>44910</v>
      </c>
      <c r="B17" s="1158" t="s">
        <v>559</v>
      </c>
      <c r="C17" s="994" t="s">
        <v>560</v>
      </c>
      <c r="D17" s="994" t="s">
        <v>561</v>
      </c>
      <c r="E17" s="168"/>
    </row>
    <row r="18" spans="1:5" x14ac:dyDescent="0.2">
      <c r="A18" s="1159"/>
      <c r="B18" s="1157"/>
      <c r="C18" s="995" t="s">
        <v>562</v>
      </c>
      <c r="D18" s="995" t="s">
        <v>563</v>
      </c>
      <c r="E18" s="1139"/>
    </row>
    <row r="19" spans="1:5" x14ac:dyDescent="0.2">
      <c r="A19" s="1403">
        <v>45238</v>
      </c>
      <c r="B19" s="1158" t="s">
        <v>536</v>
      </c>
      <c r="C19" s="1035" t="s">
        <v>570</v>
      </c>
      <c r="D19" s="1035" t="s">
        <v>571</v>
      </c>
      <c r="E19" s="1140"/>
    </row>
    <row r="20" spans="1:5" x14ac:dyDescent="0.2">
      <c r="A20" s="1404"/>
      <c r="B20" s="1146"/>
      <c r="C20" s="1037" t="s">
        <v>572</v>
      </c>
      <c r="D20" s="1037" t="s">
        <v>573</v>
      </c>
      <c r="E20" s="1141"/>
    </row>
    <row r="21" spans="1:5" x14ac:dyDescent="0.2">
      <c r="A21" s="1404"/>
      <c r="B21" s="1146"/>
      <c r="C21" s="1037" t="s">
        <v>574</v>
      </c>
      <c r="D21" s="1037" t="s">
        <v>575</v>
      </c>
      <c r="E21" s="1141"/>
    </row>
    <row r="22" spans="1:5" ht="25.5" x14ac:dyDescent="0.2">
      <c r="A22" s="1404"/>
      <c r="B22" s="1146"/>
      <c r="C22" s="1037" t="s">
        <v>576</v>
      </c>
      <c r="D22" s="1037" t="s">
        <v>577</v>
      </c>
      <c r="E22" s="1141"/>
    </row>
    <row r="23" spans="1:5" ht="25.5" x14ac:dyDescent="0.2">
      <c r="A23" s="1404"/>
      <c r="B23" s="1146"/>
      <c r="C23" s="1037" t="s">
        <v>578</v>
      </c>
      <c r="D23" s="1037" t="s">
        <v>580</v>
      </c>
      <c r="E23" s="1141"/>
    </row>
    <row r="24" spans="1:5" ht="63.75" x14ac:dyDescent="0.2">
      <c r="A24" s="1404"/>
      <c r="B24" s="1146"/>
      <c r="C24" s="1040" t="s">
        <v>603</v>
      </c>
      <c r="D24" s="1040" t="s">
        <v>604</v>
      </c>
      <c r="E24" s="1041"/>
    </row>
    <row r="25" spans="1:5" x14ac:dyDescent="0.2">
      <c r="A25" s="1404"/>
      <c r="B25" s="1160"/>
      <c r="C25" s="1042" t="s">
        <v>579</v>
      </c>
      <c r="D25" s="1039"/>
      <c r="E25" s="1039"/>
    </row>
    <row r="26" spans="1:5" x14ac:dyDescent="0.2">
      <c r="A26" s="1404"/>
      <c r="B26" s="1161" t="s">
        <v>581</v>
      </c>
      <c r="C26" s="1022" t="s">
        <v>582</v>
      </c>
      <c r="D26" s="1022" t="s">
        <v>583</v>
      </c>
      <c r="E26" s="1023"/>
    </row>
    <row r="27" spans="1:5" x14ac:dyDescent="0.2">
      <c r="A27" s="1404"/>
      <c r="B27" s="1162" t="s">
        <v>549</v>
      </c>
      <c r="C27" s="1043" t="s">
        <v>623</v>
      </c>
      <c r="D27" s="1036"/>
      <c r="E27" s="1036"/>
    </row>
    <row r="28" spans="1:5" ht="25.5" x14ac:dyDescent="0.2">
      <c r="A28" s="1404"/>
      <c r="B28" s="1146"/>
      <c r="C28" s="1037" t="s">
        <v>586</v>
      </c>
      <c r="D28" s="1038"/>
      <c r="E28" s="1038"/>
    </row>
    <row r="29" spans="1:5" x14ac:dyDescent="0.2">
      <c r="A29" s="1404"/>
      <c r="B29" s="1146"/>
      <c r="C29" s="1037" t="s">
        <v>587</v>
      </c>
      <c r="D29" s="1038" t="s">
        <v>588</v>
      </c>
      <c r="E29" s="1038"/>
    </row>
    <row r="30" spans="1:5" ht="25.5" x14ac:dyDescent="0.2">
      <c r="A30" s="1404"/>
      <c r="B30" s="1146"/>
      <c r="C30" s="1037" t="s">
        <v>589</v>
      </c>
      <c r="D30" s="1040" t="s">
        <v>590</v>
      </c>
      <c r="E30" s="1038"/>
    </row>
    <row r="31" spans="1:5" ht="25.5" x14ac:dyDescent="0.2">
      <c r="A31" s="1404"/>
      <c r="B31" s="1146"/>
      <c r="C31" s="1037" t="s">
        <v>591</v>
      </c>
      <c r="D31" s="1040" t="s">
        <v>592</v>
      </c>
      <c r="E31" s="1038"/>
    </row>
    <row r="32" spans="1:5" x14ac:dyDescent="0.2">
      <c r="A32" s="1404"/>
      <c r="B32" s="1146"/>
      <c r="C32" s="1037" t="s">
        <v>593</v>
      </c>
      <c r="D32" s="1038" t="s">
        <v>594</v>
      </c>
      <c r="E32" s="1038"/>
    </row>
    <row r="33" spans="1:5" x14ac:dyDescent="0.2">
      <c r="A33" s="1404"/>
      <c r="B33" s="1146"/>
      <c r="C33" s="1037" t="s">
        <v>595</v>
      </c>
      <c r="D33" s="1038" t="s">
        <v>596</v>
      </c>
      <c r="E33" s="1038"/>
    </row>
    <row r="34" spans="1:5" ht="38.25" x14ac:dyDescent="0.2">
      <c r="A34" s="1404"/>
      <c r="B34" s="1160"/>
      <c r="C34" s="1042" t="s">
        <v>597</v>
      </c>
      <c r="D34" s="1040" t="s">
        <v>598</v>
      </c>
      <c r="E34" s="1039"/>
    </row>
    <row r="35" spans="1:5" ht="25.5" x14ac:dyDescent="0.2">
      <c r="A35" s="1404"/>
      <c r="B35" s="1163" t="s">
        <v>601</v>
      </c>
      <c r="C35" s="1035" t="s">
        <v>599</v>
      </c>
      <c r="D35" s="1044" t="s">
        <v>600</v>
      </c>
      <c r="E35" s="1036"/>
    </row>
    <row r="36" spans="1:5" ht="51" x14ac:dyDescent="0.2">
      <c r="A36" s="1404"/>
      <c r="B36" s="1160"/>
      <c r="C36" s="1042" t="s">
        <v>602</v>
      </c>
      <c r="D36" s="1039"/>
      <c r="E36" s="1039"/>
    </row>
    <row r="37" spans="1:5" ht="25.5" x14ac:dyDescent="0.2">
      <c r="A37" s="1405"/>
      <c r="B37" s="1161" t="s">
        <v>584</v>
      </c>
      <c r="C37" s="1022" t="s">
        <v>585</v>
      </c>
      <c r="D37" s="1023"/>
      <c r="E37" s="1023"/>
    </row>
    <row r="38" spans="1:5" ht="25.5" x14ac:dyDescent="0.2">
      <c r="A38" s="1406">
        <v>45240</v>
      </c>
      <c r="B38" s="1161" t="s">
        <v>584</v>
      </c>
      <c r="C38" s="1028" t="s">
        <v>612</v>
      </c>
      <c r="D38" s="1030" t="s">
        <v>613</v>
      </c>
      <c r="E38" s="1029"/>
    </row>
    <row r="39" spans="1:5" x14ac:dyDescent="0.2">
      <c r="A39" s="1406"/>
      <c r="B39" s="1407" t="s">
        <v>549</v>
      </c>
      <c r="C39" s="1045" t="s">
        <v>597</v>
      </c>
      <c r="D39" s="1045" t="s">
        <v>616</v>
      </c>
      <c r="E39" s="1143"/>
    </row>
    <row r="40" spans="1:5" x14ac:dyDescent="0.2">
      <c r="A40" s="1406"/>
      <c r="B40" s="1409"/>
      <c r="C40" s="1046" t="s">
        <v>614</v>
      </c>
      <c r="D40" s="1037" t="s">
        <v>615</v>
      </c>
      <c r="E40" s="1144"/>
    </row>
    <row r="41" spans="1:5" x14ac:dyDescent="0.2">
      <c r="A41" s="1406"/>
      <c r="B41" s="1409"/>
      <c r="C41" s="1047" t="s">
        <v>597</v>
      </c>
      <c r="D41" s="1047" t="s">
        <v>628</v>
      </c>
      <c r="E41" s="1144"/>
    </row>
    <row r="42" spans="1:5" x14ac:dyDescent="0.2">
      <c r="A42" s="1406"/>
      <c r="B42" s="1409"/>
      <c r="C42" s="1047" t="s">
        <v>589</v>
      </c>
      <c r="D42" s="1047" t="s">
        <v>629</v>
      </c>
      <c r="E42" s="1144"/>
    </row>
    <row r="43" spans="1:5" ht="25.5" x14ac:dyDescent="0.2">
      <c r="A43" s="1406"/>
      <c r="B43" s="1409"/>
      <c r="C43" s="1047" t="s">
        <v>637</v>
      </c>
      <c r="D43" s="1047" t="s">
        <v>630</v>
      </c>
      <c r="E43" s="1144"/>
    </row>
    <row r="44" spans="1:5" x14ac:dyDescent="0.2">
      <c r="A44" s="1406"/>
      <c r="B44" s="1409"/>
      <c r="C44" s="1047" t="s">
        <v>631</v>
      </c>
      <c r="D44" s="1047" t="s">
        <v>632</v>
      </c>
      <c r="E44" s="1144"/>
    </row>
    <row r="45" spans="1:5" ht="38.25" x14ac:dyDescent="0.2">
      <c r="A45" s="1406"/>
      <c r="B45" s="1409"/>
      <c r="C45" s="1047" t="s">
        <v>633</v>
      </c>
      <c r="D45" s="1047" t="s">
        <v>634</v>
      </c>
      <c r="E45" s="1144"/>
    </row>
    <row r="46" spans="1:5" x14ac:dyDescent="0.2">
      <c r="A46" s="1406"/>
      <c r="B46" s="1408"/>
      <c r="C46" s="1048" t="s">
        <v>638</v>
      </c>
      <c r="D46" s="1048" t="s">
        <v>639</v>
      </c>
      <c r="E46" s="1050"/>
    </row>
    <row r="47" spans="1:5" x14ac:dyDescent="0.2">
      <c r="A47" s="1406"/>
      <c r="B47" s="1149" t="s">
        <v>581</v>
      </c>
      <c r="C47" s="1031" t="s">
        <v>617</v>
      </c>
      <c r="D47" s="1031" t="s">
        <v>618</v>
      </c>
      <c r="E47" s="175"/>
    </row>
    <row r="48" spans="1:5" ht="25.5" x14ac:dyDescent="0.2">
      <c r="A48" s="1406"/>
      <c r="B48" s="1407" t="s">
        <v>536</v>
      </c>
      <c r="C48" s="1043" t="s">
        <v>624</v>
      </c>
      <c r="D48" s="1043" t="s">
        <v>627</v>
      </c>
      <c r="E48" s="1049"/>
    </row>
    <row r="49" spans="1:5" x14ac:dyDescent="0.2">
      <c r="A49" s="1406"/>
      <c r="B49" s="1408"/>
      <c r="C49" s="1048" t="s">
        <v>625</v>
      </c>
      <c r="D49" s="1048" t="s">
        <v>626</v>
      </c>
      <c r="E49" s="1050"/>
    </row>
    <row r="50" spans="1:5" ht="25.5" x14ac:dyDescent="0.2">
      <c r="A50" s="1406"/>
      <c r="B50" s="1161" t="s">
        <v>559</v>
      </c>
      <c r="C50" s="1031" t="s">
        <v>635</v>
      </c>
      <c r="D50" s="1031" t="s">
        <v>636</v>
      </c>
      <c r="E50" s="175"/>
    </row>
    <row r="51" spans="1:5" x14ac:dyDescent="0.2">
      <c r="A51" s="1164">
        <v>45608</v>
      </c>
      <c r="B51" s="1165" t="s">
        <v>536</v>
      </c>
      <c r="C51" s="1070" t="s">
        <v>640</v>
      </c>
      <c r="D51" s="1142">
        <v>45608</v>
      </c>
      <c r="E51" s="671"/>
    </row>
    <row r="52" spans="1:5" x14ac:dyDescent="0.2">
      <c r="A52" s="1165"/>
      <c r="B52" s="1165"/>
      <c r="C52" s="1070" t="s">
        <v>641</v>
      </c>
      <c r="D52" s="1070" t="s">
        <v>642</v>
      </c>
      <c r="E52" s="671"/>
    </row>
    <row r="53" spans="1:5" x14ac:dyDescent="0.2">
      <c r="A53" s="1165"/>
      <c r="B53" s="1165"/>
      <c r="C53" s="1070" t="s">
        <v>552</v>
      </c>
      <c r="D53" s="1070" t="s">
        <v>643</v>
      </c>
      <c r="E53" s="671"/>
    </row>
    <row r="54" spans="1:5" ht="38.25" x14ac:dyDescent="0.2">
      <c r="A54" s="1165"/>
      <c r="B54" s="1165" t="s">
        <v>581</v>
      </c>
      <c r="C54" s="1070" t="s">
        <v>670</v>
      </c>
      <c r="D54" s="1070" t="s">
        <v>671</v>
      </c>
      <c r="E54" s="671"/>
    </row>
    <row r="55" spans="1:5" ht="25.5" x14ac:dyDescent="0.2">
      <c r="A55" s="1165"/>
      <c r="B55" s="1165"/>
      <c r="C55" s="1070" t="s">
        <v>644</v>
      </c>
      <c r="D55" s="1070" t="s">
        <v>667</v>
      </c>
      <c r="E55" s="671"/>
    </row>
    <row r="56" spans="1:5" ht="38.25" x14ac:dyDescent="0.2">
      <c r="A56" s="1165"/>
      <c r="B56" s="1165"/>
      <c r="C56" s="1070" t="s">
        <v>654</v>
      </c>
      <c r="D56" s="1070" t="s">
        <v>655</v>
      </c>
      <c r="E56" s="671"/>
    </row>
    <row r="57" spans="1:5" x14ac:dyDescent="0.2">
      <c r="A57" s="1165"/>
      <c r="B57" s="1165"/>
      <c r="C57" s="1145" t="s">
        <v>656</v>
      </c>
      <c r="D57" s="1146" t="s">
        <v>657</v>
      </c>
      <c r="E57" s="1146"/>
    </row>
    <row r="58" spans="1:5" ht="38.25" x14ac:dyDescent="0.2">
      <c r="A58" s="1165"/>
      <c r="B58" s="1165"/>
      <c r="C58" s="1145" t="s">
        <v>658</v>
      </c>
      <c r="D58" s="1145" t="s">
        <v>659</v>
      </c>
      <c r="E58" s="1146"/>
    </row>
    <row r="59" spans="1:5" x14ac:dyDescent="0.2">
      <c r="A59" s="1165"/>
      <c r="B59" s="1165"/>
      <c r="C59" s="1145" t="s">
        <v>660</v>
      </c>
      <c r="D59" s="1146" t="s">
        <v>661</v>
      </c>
      <c r="E59" s="1146"/>
    </row>
    <row r="60" spans="1:5" x14ac:dyDescent="0.2">
      <c r="A60" s="1165"/>
      <c r="B60" s="1165"/>
      <c r="C60" s="1145" t="s">
        <v>662</v>
      </c>
      <c r="D60" s="1145" t="s">
        <v>663</v>
      </c>
      <c r="E60" s="1146"/>
    </row>
    <row r="61" spans="1:5" x14ac:dyDescent="0.2">
      <c r="A61" s="1165"/>
      <c r="B61" s="1165"/>
      <c r="C61" s="1145" t="s">
        <v>664</v>
      </c>
      <c r="D61" s="1146" t="s">
        <v>665</v>
      </c>
      <c r="E61" s="1146"/>
    </row>
    <row r="62" spans="1:5" x14ac:dyDescent="0.2">
      <c r="A62" s="1165"/>
      <c r="B62" s="1165"/>
      <c r="C62" s="1145" t="s">
        <v>664</v>
      </c>
      <c r="D62" s="1145" t="s">
        <v>666</v>
      </c>
      <c r="E62" s="1146"/>
    </row>
    <row r="63" spans="1:5" ht="38.25" x14ac:dyDescent="0.2">
      <c r="A63" s="1165"/>
      <c r="B63" s="1165"/>
      <c r="C63" s="1145" t="s">
        <v>668</v>
      </c>
      <c r="D63" s="1145" t="s">
        <v>669</v>
      </c>
      <c r="E63" s="1146"/>
    </row>
    <row r="64" spans="1:5" x14ac:dyDescent="0.2">
      <c r="A64" s="1165"/>
      <c r="B64" s="1165" t="s">
        <v>649</v>
      </c>
      <c r="C64" s="1146" t="s">
        <v>685</v>
      </c>
      <c r="D64" s="1146" t="s">
        <v>680</v>
      </c>
      <c r="E64" s="1146"/>
    </row>
    <row r="65" spans="1:5" x14ac:dyDescent="0.2">
      <c r="A65" s="1165"/>
      <c r="B65" s="1165" t="s">
        <v>559</v>
      </c>
      <c r="C65" s="1146" t="s">
        <v>672</v>
      </c>
      <c r="D65" s="1146" t="s">
        <v>673</v>
      </c>
      <c r="E65" s="1146"/>
    </row>
    <row r="66" spans="1:5" x14ac:dyDescent="0.2">
      <c r="A66" s="1165"/>
      <c r="B66" s="1165"/>
      <c r="C66" s="1146"/>
      <c r="D66" s="1146"/>
      <c r="E66" s="1146"/>
    </row>
    <row r="67" spans="1:5" x14ac:dyDescent="0.2">
      <c r="A67" s="1164">
        <v>45610</v>
      </c>
      <c r="B67" s="1166" t="s">
        <v>536</v>
      </c>
      <c r="C67" s="1162" t="s">
        <v>552</v>
      </c>
      <c r="D67" s="1162" t="s">
        <v>676</v>
      </c>
      <c r="E67" s="1162"/>
    </row>
    <row r="68" spans="1:5" x14ac:dyDescent="0.2">
      <c r="A68" s="1165"/>
      <c r="B68" s="1165"/>
      <c r="C68" s="1146" t="s">
        <v>624</v>
      </c>
      <c r="D68" s="1146" t="s">
        <v>677</v>
      </c>
      <c r="E68" s="1146"/>
    </row>
    <row r="69" spans="1:5" x14ac:dyDescent="0.2">
      <c r="A69" s="1165"/>
      <c r="B69" s="1165" t="s">
        <v>581</v>
      </c>
      <c r="C69" s="1146" t="s">
        <v>654</v>
      </c>
      <c r="D69" s="1146" t="s">
        <v>679</v>
      </c>
      <c r="E69" s="1146"/>
    </row>
    <row r="70" spans="1:5" x14ac:dyDescent="0.2">
      <c r="A70" s="1165"/>
      <c r="B70" s="1165" t="s">
        <v>549</v>
      </c>
      <c r="C70" s="1146" t="s">
        <v>691</v>
      </c>
      <c r="D70" s="1146" t="s">
        <v>693</v>
      </c>
      <c r="E70" s="1146"/>
    </row>
    <row r="71" spans="1:5" x14ac:dyDescent="0.2">
      <c r="A71" s="1165"/>
      <c r="B71" s="1165"/>
      <c r="C71" s="1146" t="s">
        <v>694</v>
      </c>
      <c r="D71" s="1146" t="s">
        <v>695</v>
      </c>
      <c r="E71" s="1146"/>
    </row>
    <row r="72" spans="1:5" x14ac:dyDescent="0.2">
      <c r="A72" s="1165"/>
      <c r="B72" s="1165"/>
      <c r="C72" s="1146" t="s">
        <v>700</v>
      </c>
      <c r="D72" s="1146"/>
      <c r="E72" s="1146"/>
    </row>
    <row r="73" spans="1:5" x14ac:dyDescent="0.2">
      <c r="A73" s="1165"/>
      <c r="B73" s="1165"/>
      <c r="C73" s="1146" t="s">
        <v>701</v>
      </c>
      <c r="D73" s="1146" t="s">
        <v>702</v>
      </c>
      <c r="E73" s="1146"/>
    </row>
    <row r="74" spans="1:5" x14ac:dyDescent="0.2">
      <c r="A74" s="1165"/>
      <c r="B74" s="1165"/>
      <c r="C74" s="1146" t="s">
        <v>703</v>
      </c>
      <c r="D74" s="1146" t="s">
        <v>704</v>
      </c>
      <c r="E74" s="1146"/>
    </row>
    <row r="75" spans="1:5" x14ac:dyDescent="0.2">
      <c r="A75" s="1165"/>
      <c r="B75" s="1165"/>
      <c r="C75" s="1146" t="s">
        <v>705</v>
      </c>
      <c r="D75" s="1146" t="s">
        <v>706</v>
      </c>
      <c r="E75" s="1146"/>
    </row>
    <row r="76" spans="1:5" x14ac:dyDescent="0.2">
      <c r="A76" s="1165"/>
      <c r="B76" s="1165"/>
      <c r="C76" s="1146" t="s">
        <v>699</v>
      </c>
      <c r="D76" s="1146" t="s">
        <v>698</v>
      </c>
      <c r="E76" s="1146"/>
    </row>
    <row r="77" spans="1:5" x14ac:dyDescent="0.2">
      <c r="A77" s="1165"/>
      <c r="B77" s="1165"/>
      <c r="C77" s="1146" t="s">
        <v>703</v>
      </c>
      <c r="D77" s="1146" t="s">
        <v>719</v>
      </c>
      <c r="E77" s="1146"/>
    </row>
    <row r="78" spans="1:5" x14ac:dyDescent="0.2">
      <c r="A78" s="1165"/>
      <c r="B78" s="1165"/>
      <c r="C78" s="1146" t="s">
        <v>708</v>
      </c>
      <c r="D78" s="1146" t="s">
        <v>709</v>
      </c>
      <c r="E78" s="1146"/>
    </row>
    <row r="79" spans="1:5" x14ac:dyDescent="0.2">
      <c r="A79" s="1165"/>
      <c r="B79" s="1165" t="s">
        <v>649</v>
      </c>
      <c r="C79" s="1146" t="s">
        <v>686</v>
      </c>
      <c r="D79" s="1146" t="s">
        <v>687</v>
      </c>
      <c r="E79" s="1146"/>
    </row>
    <row r="80" spans="1:5" x14ac:dyDescent="0.2">
      <c r="A80" s="1165"/>
      <c r="B80" s="1165"/>
      <c r="C80" s="1146" t="s">
        <v>688</v>
      </c>
      <c r="D80" s="1146" t="s">
        <v>692</v>
      </c>
      <c r="E80" s="1146"/>
    </row>
    <row r="81" spans="1:5" x14ac:dyDescent="0.2">
      <c r="A81" s="1164">
        <v>45611</v>
      </c>
      <c r="B81" s="1166" t="s">
        <v>549</v>
      </c>
      <c r="C81" s="1162" t="s">
        <v>720</v>
      </c>
      <c r="D81" s="1396" t="s">
        <v>727</v>
      </c>
      <c r="E81" s="1398" t="s">
        <v>734</v>
      </c>
    </row>
    <row r="82" spans="1:5" x14ac:dyDescent="0.2">
      <c r="A82" s="1165"/>
      <c r="B82" s="1165"/>
      <c r="C82" s="1146" t="s">
        <v>721</v>
      </c>
      <c r="D82" s="1397"/>
      <c r="E82" s="1399"/>
    </row>
    <row r="83" spans="1:5" x14ac:dyDescent="0.2">
      <c r="A83" s="1165"/>
      <c r="B83" s="1165"/>
      <c r="C83" s="1146" t="s">
        <v>722</v>
      </c>
      <c r="D83" s="1397"/>
      <c r="E83" s="1399"/>
    </row>
    <row r="84" spans="1:5" x14ac:dyDescent="0.2">
      <c r="A84" s="1165"/>
      <c r="B84" s="1165"/>
      <c r="C84" s="1146" t="s">
        <v>723</v>
      </c>
      <c r="D84" s="1397"/>
      <c r="E84" s="1399"/>
    </row>
    <row r="85" spans="1:5" x14ac:dyDescent="0.2">
      <c r="A85" s="1165"/>
      <c r="B85" s="1165"/>
      <c r="C85" s="1146" t="s">
        <v>728</v>
      </c>
      <c r="D85" s="1146" t="s">
        <v>730</v>
      </c>
      <c r="E85" s="1400" t="s">
        <v>735</v>
      </c>
    </row>
    <row r="86" spans="1:5" x14ac:dyDescent="0.2">
      <c r="A86" s="1165"/>
      <c r="B86" s="1165"/>
      <c r="C86" s="1146" t="s">
        <v>731</v>
      </c>
      <c r="D86" s="1146" t="s">
        <v>729</v>
      </c>
      <c r="E86" s="1400"/>
    </row>
    <row r="87" spans="1:5" x14ac:dyDescent="0.2">
      <c r="A87" s="1165"/>
      <c r="B87" s="1165"/>
      <c r="C87" s="1146" t="s">
        <v>732</v>
      </c>
      <c r="D87" s="1146" t="s">
        <v>733</v>
      </c>
      <c r="E87" s="1400"/>
    </row>
    <row r="88" spans="1:5" x14ac:dyDescent="0.2">
      <c r="A88" s="1165"/>
      <c r="B88" s="1165"/>
      <c r="C88" s="1146" t="s">
        <v>737</v>
      </c>
      <c r="D88" s="1146" t="s">
        <v>738</v>
      </c>
      <c r="E88" s="1146"/>
    </row>
    <row r="89" spans="1:5" x14ac:dyDescent="0.2">
      <c r="A89" s="1165"/>
      <c r="B89" s="1165"/>
      <c r="C89" s="1146" t="s">
        <v>739</v>
      </c>
      <c r="D89" s="1146" t="s">
        <v>740</v>
      </c>
      <c r="E89" s="1146"/>
    </row>
    <row r="90" spans="1:5" x14ac:dyDescent="0.2">
      <c r="A90" s="1165"/>
      <c r="B90" s="1165"/>
      <c r="C90" s="1146" t="s">
        <v>741</v>
      </c>
      <c r="D90" s="1146" t="s">
        <v>740</v>
      </c>
      <c r="E90" s="1146"/>
    </row>
    <row r="91" spans="1:5" x14ac:dyDescent="0.2">
      <c r="A91" s="1165"/>
      <c r="B91" s="1165"/>
      <c r="C91" s="1146" t="s">
        <v>742</v>
      </c>
      <c r="D91" s="1146" t="s">
        <v>740</v>
      </c>
      <c r="E91" s="1146"/>
    </row>
    <row r="92" spans="1:5" x14ac:dyDescent="0.2">
      <c r="A92" s="1165"/>
      <c r="B92" s="1165"/>
      <c r="C92" s="1146" t="s">
        <v>743</v>
      </c>
      <c r="D92" s="1146" t="s">
        <v>773</v>
      </c>
      <c r="E92" s="1146"/>
    </row>
    <row r="93" spans="1:5" x14ac:dyDescent="0.2">
      <c r="A93" s="1165"/>
      <c r="B93" s="1165"/>
      <c r="C93" s="1146" t="s">
        <v>744</v>
      </c>
      <c r="D93" s="1146" t="s">
        <v>745</v>
      </c>
      <c r="E93" s="1146"/>
    </row>
    <row r="94" spans="1:5" x14ac:dyDescent="0.2">
      <c r="A94" s="1165"/>
      <c r="B94" s="1165"/>
      <c r="C94" s="1146" t="s">
        <v>746</v>
      </c>
      <c r="D94" s="1146" t="s">
        <v>745</v>
      </c>
      <c r="E94" s="1146"/>
    </row>
    <row r="95" spans="1:5" x14ac:dyDescent="0.2">
      <c r="A95" s="1165"/>
      <c r="B95" s="1165"/>
      <c r="C95" s="1146" t="s">
        <v>747</v>
      </c>
      <c r="D95" s="1146" t="s">
        <v>745</v>
      </c>
      <c r="E95" s="1146"/>
    </row>
    <row r="96" spans="1:5" x14ac:dyDescent="0.2">
      <c r="A96" s="1165"/>
      <c r="B96" s="1165"/>
      <c r="C96" s="1146" t="s">
        <v>748</v>
      </c>
      <c r="D96" s="1146"/>
      <c r="E96" s="1146"/>
    </row>
    <row r="97" spans="1:5" x14ac:dyDescent="0.2">
      <c r="A97" s="1165"/>
      <c r="B97" s="1165"/>
      <c r="C97" s="1147" t="s">
        <v>750</v>
      </c>
      <c r="D97" s="1147" t="s">
        <v>751</v>
      </c>
      <c r="E97" s="1146"/>
    </row>
    <row r="98" spans="1:5" x14ac:dyDescent="0.2">
      <c r="A98" s="1165"/>
      <c r="B98" s="1165"/>
      <c r="C98" s="1147"/>
      <c r="D98" s="1147" t="s">
        <v>752</v>
      </c>
      <c r="E98" s="1146"/>
    </row>
    <row r="99" spans="1:5" x14ac:dyDescent="0.2">
      <c r="A99" s="1165"/>
      <c r="B99" s="1165" t="s">
        <v>749</v>
      </c>
      <c r="C99" s="1146"/>
      <c r="D99" s="1146"/>
      <c r="E99" s="1146"/>
    </row>
    <row r="100" spans="1:5" x14ac:dyDescent="0.2">
      <c r="A100" s="1165"/>
      <c r="B100" s="1165"/>
      <c r="C100" s="1146" t="s">
        <v>754</v>
      </c>
      <c r="D100" s="1146" t="s">
        <v>755</v>
      </c>
      <c r="E100" s="1146"/>
    </row>
    <row r="101" spans="1:5" x14ac:dyDescent="0.2">
      <c r="A101" s="1164">
        <v>45618</v>
      </c>
      <c r="B101" s="1166" t="s">
        <v>756</v>
      </c>
      <c r="C101" s="1162" t="s">
        <v>757</v>
      </c>
      <c r="D101" s="1162"/>
      <c r="E101" s="1162"/>
    </row>
    <row r="102" spans="1:5" x14ac:dyDescent="0.2">
      <c r="A102" s="1165"/>
      <c r="B102" s="1165" t="s">
        <v>549</v>
      </c>
      <c r="C102" s="1146" t="s">
        <v>758</v>
      </c>
      <c r="D102" s="1146" t="s">
        <v>759</v>
      </c>
      <c r="E102" s="1146"/>
    </row>
    <row r="103" spans="1:5" x14ac:dyDescent="0.2">
      <c r="A103" s="1165"/>
      <c r="B103" s="1165"/>
      <c r="C103" s="1146" t="s">
        <v>760</v>
      </c>
      <c r="D103" s="1146" t="s">
        <v>761</v>
      </c>
      <c r="E103" s="1146"/>
    </row>
    <row r="104" spans="1:5" x14ac:dyDescent="0.2">
      <c r="A104" s="1165"/>
      <c r="B104" s="1165"/>
      <c r="C104" s="1146"/>
      <c r="D104" s="1146" t="s">
        <v>762</v>
      </c>
      <c r="E104" s="1146"/>
    </row>
    <row r="105" spans="1:5" x14ac:dyDescent="0.2">
      <c r="A105" s="1165"/>
      <c r="B105" s="1165"/>
      <c r="C105" s="1146"/>
      <c r="D105" s="1146" t="s">
        <v>763</v>
      </c>
      <c r="E105" s="1146"/>
    </row>
    <row r="106" spans="1:5" x14ac:dyDescent="0.2">
      <c r="A106" s="1165"/>
      <c r="B106" s="1165" t="s">
        <v>765</v>
      </c>
      <c r="C106" s="1146" t="s">
        <v>766</v>
      </c>
      <c r="D106" s="1146" t="s">
        <v>767</v>
      </c>
      <c r="E106" s="1146"/>
    </row>
    <row r="107" spans="1:5" x14ac:dyDescent="0.2">
      <c r="A107" s="1165"/>
      <c r="B107" s="1165"/>
      <c r="C107" s="1146" t="s">
        <v>768</v>
      </c>
      <c r="D107" s="1146"/>
      <c r="E107" s="1146"/>
    </row>
    <row r="108" spans="1:5" x14ac:dyDescent="0.2">
      <c r="A108" s="1165"/>
      <c r="B108" s="1165" t="s">
        <v>549</v>
      </c>
      <c r="C108" s="1146" t="s">
        <v>769</v>
      </c>
      <c r="D108" s="1146" t="s">
        <v>770</v>
      </c>
      <c r="E108" s="1146"/>
    </row>
    <row r="109" spans="1:5" x14ac:dyDescent="0.2">
      <c r="B109" s="19"/>
      <c r="C109" s="1146" t="s">
        <v>771</v>
      </c>
      <c r="D109" s="1146" t="s">
        <v>772</v>
      </c>
      <c r="E109" s="1146"/>
    </row>
  </sheetData>
  <sheetProtection algorithmName="SHA-512" hashValue="cAAhSaNb7mMT9pBmq3S+LAoMRpZgwU1RDMW/OE5KYzRyat5HBiQ+wLpW4MQzbOJuysAU+dEg1eayTloaHS437g==" saltValue="rZMWs1Eojz7ivpDqtkqv5w==" spinCount="100000" sheet="1" objects="1" scenarios="1"/>
  <mergeCells count="8">
    <mergeCell ref="D81:D84"/>
    <mergeCell ref="E81:E84"/>
    <mergeCell ref="E85:E87"/>
    <mergeCell ref="A2:E2"/>
    <mergeCell ref="A19:A37"/>
    <mergeCell ref="A38:A50"/>
    <mergeCell ref="B48:B49"/>
    <mergeCell ref="B39:B46"/>
  </mergeCells>
  <phoneticPr fontId="44" type="noConversion"/>
  <pageMargins left="0.70866141732283472" right="0.70866141732283472" top="0.78740157480314965" bottom="0.78740157480314965" header="0.31496062992125984" footer="0.31496062992125984"/>
  <pageSetup paperSize="9" scale="75" fitToHeight="10" orientation="landscape"/>
  <headerFooter>
    <oddFooter>&amp;LVersion: 22.11.2024&amp;CVerhandlungsunterlagen SGB XI (vereinfacht C2)&amp;RPSK-Beschluss vom 07.11.2024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P116"/>
  <sheetViews>
    <sheetView topLeftCell="A90" workbookViewId="0">
      <selection activeCell="G16" sqref="G16"/>
    </sheetView>
  </sheetViews>
  <sheetFormatPr baseColWidth="10" defaultRowHeight="14.25" x14ac:dyDescent="0.2"/>
  <cols>
    <col min="1" max="1" width="16.875" customWidth="1"/>
    <col min="4" max="4" width="32.375" customWidth="1"/>
  </cols>
  <sheetData>
    <row r="1" spans="1:14" s="61" customFormat="1" ht="15" x14ac:dyDescent="0.25">
      <c r="A1" s="61" t="s">
        <v>124</v>
      </c>
      <c r="B1" s="61" t="s">
        <v>125</v>
      </c>
      <c r="C1" s="61" t="s">
        <v>74</v>
      </c>
      <c r="D1" s="61" t="s">
        <v>126</v>
      </c>
      <c r="E1" s="62" t="s">
        <v>127</v>
      </c>
      <c r="F1" s="61" t="s">
        <v>128</v>
      </c>
      <c r="I1" s="61" t="s">
        <v>605</v>
      </c>
    </row>
    <row r="2" spans="1:14" x14ac:dyDescent="0.2">
      <c r="A2" s="63" t="s">
        <v>134</v>
      </c>
      <c r="B2" s="64" t="s">
        <v>130</v>
      </c>
      <c r="C2" s="63">
        <v>30.42</v>
      </c>
      <c r="D2" s="63">
        <v>365</v>
      </c>
      <c r="E2" s="65">
        <v>1</v>
      </c>
      <c r="F2" s="63" t="s">
        <v>131</v>
      </c>
      <c r="G2" s="63"/>
      <c r="I2" s="1024" t="s">
        <v>606</v>
      </c>
      <c r="J2" s="1025" t="s">
        <v>607</v>
      </c>
      <c r="K2" s="21" t="s">
        <v>608</v>
      </c>
      <c r="L2" s="21" t="s">
        <v>609</v>
      </c>
      <c r="M2" s="21"/>
      <c r="N2" s="168"/>
    </row>
    <row r="3" spans="1:14" x14ac:dyDescent="0.2">
      <c r="A3" s="63" t="s">
        <v>135</v>
      </c>
      <c r="B3" s="63"/>
      <c r="C3" s="63">
        <v>26</v>
      </c>
      <c r="D3" s="63">
        <v>312</v>
      </c>
      <c r="E3" s="65">
        <v>0.99</v>
      </c>
      <c r="F3" s="63" t="s">
        <v>133</v>
      </c>
      <c r="G3" s="63"/>
      <c r="I3" s="175">
        <f>IF('C2_Allgemeine Angaben'!D7&lt;&gt;"vst",1,2)</f>
        <v>1</v>
      </c>
      <c r="J3" s="1026"/>
      <c r="K3" s="175"/>
      <c r="L3" t="s">
        <v>610</v>
      </c>
      <c r="N3" s="19"/>
    </row>
    <row r="4" spans="1:14" x14ac:dyDescent="0.2">
      <c r="A4" s="63" t="s">
        <v>129</v>
      </c>
      <c r="C4" s="63">
        <v>20.83</v>
      </c>
      <c r="D4" s="63">
        <v>250</v>
      </c>
      <c r="E4" s="65">
        <v>0.98</v>
      </c>
      <c r="F4" s="63"/>
      <c r="G4" s="63"/>
      <c r="I4" s="175"/>
      <c r="J4" s="175">
        <f>IF('C2_Allgemeine Angaben'!H52&lt;DATEVALUE("01.07.2023"),1,2)</f>
        <v>1</v>
      </c>
      <c r="K4" s="175"/>
      <c r="L4" t="s">
        <v>611</v>
      </c>
      <c r="N4" s="19"/>
    </row>
    <row r="5" spans="1:14" x14ac:dyDescent="0.2">
      <c r="A5" s="63" t="s">
        <v>30</v>
      </c>
      <c r="C5" s="63"/>
      <c r="D5" s="63"/>
      <c r="E5" s="65">
        <v>0.97</v>
      </c>
      <c r="I5" s="175"/>
      <c r="J5" s="1027"/>
      <c r="K5" s="1027">
        <f>IF(AND(I3=2,J4=2),2,1)</f>
        <v>1</v>
      </c>
      <c r="L5" s="90"/>
      <c r="M5" s="90"/>
      <c r="N5" s="185"/>
    </row>
    <row r="6" spans="1:14" x14ac:dyDescent="0.2">
      <c r="A6" s="63" t="s">
        <v>132</v>
      </c>
      <c r="E6" s="65">
        <v>0.96</v>
      </c>
    </row>
    <row r="7" spans="1:14" x14ac:dyDescent="0.2">
      <c r="A7" s="259"/>
      <c r="E7" s="65">
        <v>0.95</v>
      </c>
      <c r="J7" s="186"/>
    </row>
    <row r="8" spans="1:14" ht="15" thickBot="1" x14ac:dyDescent="0.25">
      <c r="A8" s="259"/>
      <c r="E8" s="65">
        <v>0.94</v>
      </c>
    </row>
    <row r="9" spans="1:14" ht="32.25" customHeight="1" x14ac:dyDescent="0.2">
      <c r="A9" s="1092" t="s">
        <v>650</v>
      </c>
      <c r="B9" s="1413" t="s">
        <v>653</v>
      </c>
      <c r="C9" s="1414"/>
      <c r="D9" s="1415"/>
      <c r="E9" s="65">
        <v>0.93</v>
      </c>
    </row>
    <row r="10" spans="1:14" ht="26.25" thickBot="1" x14ac:dyDescent="0.25">
      <c r="A10" s="1093" t="s">
        <v>651</v>
      </c>
      <c r="B10" s="1094">
        <f>IF(AND('C2_Kalkulation'!B28="Anteil der PFK/BFK in Höhe von:",'C2_Allgemeine Angaben'!D7="vst"),1,0)</f>
        <v>0</v>
      </c>
      <c r="C10" s="1095" t="s">
        <v>681</v>
      </c>
      <c r="D10" s="1096"/>
      <c r="E10" s="65">
        <v>0.92</v>
      </c>
    </row>
    <row r="11" spans="1:14" ht="48" customHeight="1" x14ac:dyDescent="0.2">
      <c r="A11" s="1097" t="s">
        <v>652</v>
      </c>
      <c r="B11" s="1413" t="s">
        <v>684</v>
      </c>
      <c r="C11" s="1414"/>
      <c r="D11" s="1415"/>
      <c r="E11" s="65">
        <v>0.91</v>
      </c>
    </row>
    <row r="12" spans="1:14" ht="77.25" thickBot="1" x14ac:dyDescent="0.25">
      <c r="A12" s="1098" t="s">
        <v>678</v>
      </c>
      <c r="B12" s="1099" t="s">
        <v>682</v>
      </c>
      <c r="C12" s="1100">
        <f>IF(AND('C2_Allgemeine Angaben'!D7="vst",'C2_Kalkulation'!B28=KAT!A10),1,IF(AND('C2_Allgemeine Angaben'!D7="vst",'C2_Kalkulation'!B28=KAT!A11),2,3))</f>
        <v>3</v>
      </c>
      <c r="D12" s="1101" t="s">
        <v>683</v>
      </c>
      <c r="E12" s="65">
        <v>0.9</v>
      </c>
    </row>
    <row r="13" spans="1:14" x14ac:dyDescent="0.2">
      <c r="E13" s="65">
        <v>0.89</v>
      </c>
    </row>
    <row r="14" spans="1:14" x14ac:dyDescent="0.2">
      <c r="A14" s="232" t="s">
        <v>645</v>
      </c>
      <c r="B14" s="1072"/>
      <c r="C14" s="1072"/>
      <c r="D14" s="280"/>
      <c r="E14" s="65">
        <v>0.88</v>
      </c>
    </row>
    <row r="15" spans="1:14" x14ac:dyDescent="0.2">
      <c r="A15" s="187">
        <f>IF(OR('C2_Allgemeine Angaben'!D7="tst",'C2_Allgemeine Angaben'!D7="kzp"),1,0)</f>
        <v>0</v>
      </c>
      <c r="B15" t="s">
        <v>646</v>
      </c>
      <c r="D15" s="19"/>
      <c r="E15" s="65">
        <v>0.87</v>
      </c>
    </row>
    <row r="16" spans="1:14" x14ac:dyDescent="0.2">
      <c r="A16" s="187">
        <f>IF(AND('C2_Allgemeine Angaben'!D7="vst",'C2_Allgemeine Angaben'!L46&gt;0),2,0)</f>
        <v>0</v>
      </c>
      <c r="B16" t="s">
        <v>647</v>
      </c>
      <c r="D16" s="19"/>
      <c r="E16" s="65">
        <v>0.86</v>
      </c>
    </row>
    <row r="17" spans="1:16" x14ac:dyDescent="0.2">
      <c r="A17" s="184"/>
      <c r="B17" s="90" t="s">
        <v>648</v>
      </c>
      <c r="C17" s="90"/>
      <c r="D17" s="185"/>
      <c r="E17" s="65">
        <v>0.85</v>
      </c>
    </row>
    <row r="18" spans="1:16" ht="15" thickBot="1" x14ac:dyDescent="0.25">
      <c r="A18" s="1071">
        <f>SUM(A15:A17)</f>
        <v>0</v>
      </c>
      <c r="B18" s="1071" t="s">
        <v>608</v>
      </c>
      <c r="C18" s="1071"/>
      <c r="D18" s="1071"/>
      <c r="E18" s="63"/>
    </row>
    <row r="19" spans="1:16" ht="15" thickTop="1" x14ac:dyDescent="0.2">
      <c r="A19" s="51"/>
    </row>
    <row r="20" spans="1:16" ht="15" thickBot="1" x14ac:dyDescent="0.25">
      <c r="A20" s="161" t="s">
        <v>245</v>
      </c>
      <c r="B20" s="150"/>
      <c r="C20" s="150"/>
      <c r="D20" s="150"/>
      <c r="E20" s="150"/>
      <c r="F20" s="127"/>
      <c r="G20" s="127"/>
      <c r="H20" s="127"/>
      <c r="I20" s="127"/>
      <c r="J20" s="127"/>
      <c r="K20" s="155"/>
      <c r="L20" s="155"/>
      <c r="M20" s="127"/>
      <c r="N20" s="127"/>
      <c r="O20" s="127"/>
      <c r="P20" s="127"/>
    </row>
    <row r="21" spans="1:16" ht="15.75" thickTop="1" thickBot="1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</row>
    <row r="22" spans="1:16" x14ac:dyDescent="0.2">
      <c r="A22" s="128" t="s">
        <v>207</v>
      </c>
      <c r="B22" s="129" t="s">
        <v>217</v>
      </c>
      <c r="C22" s="127"/>
      <c r="D22" s="127"/>
      <c r="E22" s="127"/>
      <c r="F22" s="127"/>
      <c r="G22" s="127"/>
      <c r="H22" s="127"/>
      <c r="I22" s="127"/>
      <c r="J22" s="159" t="s">
        <v>228</v>
      </c>
      <c r="K22" s="127"/>
      <c r="L22" s="127"/>
      <c r="M22" s="154"/>
      <c r="N22" s="127"/>
      <c r="O22" s="127"/>
      <c r="P22" s="127"/>
    </row>
    <row r="23" spans="1:16" x14ac:dyDescent="0.2">
      <c r="A23" s="130">
        <v>1</v>
      </c>
      <c r="B23" s="131">
        <f>IF('C2_Kalkulation'!H14&lt;&gt;0,'C2_Gesamtkalkulation'!H47,0)</f>
        <v>0</v>
      </c>
      <c r="C23" s="127"/>
      <c r="D23" s="127"/>
      <c r="E23" s="127"/>
      <c r="F23" s="127"/>
      <c r="G23" s="127"/>
      <c r="H23" s="127"/>
      <c r="I23" s="127"/>
      <c r="J23" s="127" t="s">
        <v>229</v>
      </c>
      <c r="K23" s="127"/>
      <c r="L23" s="127"/>
      <c r="M23" s="127"/>
      <c r="N23" s="127"/>
      <c r="O23" s="127"/>
      <c r="P23" s="127"/>
    </row>
    <row r="24" spans="1:16" ht="15" thickBot="1" x14ac:dyDescent="0.25">
      <c r="A24" s="130">
        <v>2</v>
      </c>
      <c r="B24" s="158">
        <f>IF('C2_Kalkulation'!I14&lt;&gt;0,'C2_Gesamtkalkulation'!J47,0)</f>
        <v>0</v>
      </c>
      <c r="C24" s="127"/>
      <c r="D24" s="127"/>
      <c r="E24" s="127"/>
      <c r="F24" s="127"/>
      <c r="G24" s="127"/>
      <c r="H24" s="127"/>
      <c r="I24" s="127"/>
      <c r="J24" s="127" t="s">
        <v>230</v>
      </c>
      <c r="K24" s="127"/>
      <c r="L24" s="127"/>
      <c r="M24" s="127"/>
      <c r="N24" s="127"/>
      <c r="O24" s="127"/>
      <c r="P24" s="127"/>
    </row>
    <row r="25" spans="1:16" x14ac:dyDescent="0.2">
      <c r="A25" s="130">
        <v>3</v>
      </c>
      <c r="B25" s="158">
        <f>IF('C2_Kalkulation'!J14&lt;&gt;0,'C2_Gesamtkalkulation'!L47,0)</f>
        <v>0</v>
      </c>
      <c r="C25" s="127"/>
      <c r="D25" s="132" t="s">
        <v>214</v>
      </c>
      <c r="E25" s="133"/>
      <c r="F25" s="151" t="str">
        <f>IF('C2_Allgemeine Angaben'!D7="tst","tst",IF('C2_Allgemeine Angaben'!D7="kzp","KZP",""))</f>
        <v/>
      </c>
      <c r="G25" s="134"/>
      <c r="H25" s="127"/>
      <c r="I25" s="127"/>
      <c r="J25" s="127" t="s">
        <v>231</v>
      </c>
      <c r="K25" s="127"/>
      <c r="L25" s="127"/>
      <c r="M25" s="127"/>
      <c r="N25" s="127"/>
      <c r="O25" s="127"/>
      <c r="P25" s="127"/>
    </row>
    <row r="26" spans="1:16" ht="15" thickBot="1" x14ac:dyDescent="0.25">
      <c r="A26" s="130">
        <v>4</v>
      </c>
      <c r="B26" s="158">
        <f>IF('C2_Kalkulation'!K14&lt;&gt;0,'C2_Gesamtkalkulation'!N47,0)</f>
        <v>0</v>
      </c>
      <c r="C26" s="127"/>
      <c r="D26" s="135" t="s">
        <v>227</v>
      </c>
      <c r="E26" s="136"/>
      <c r="F26" s="136"/>
      <c r="G26" s="137"/>
      <c r="H26" s="127"/>
      <c r="I26" s="127"/>
      <c r="J26" s="127"/>
      <c r="K26" s="127"/>
      <c r="L26" s="127"/>
      <c r="M26" s="127"/>
      <c r="N26" s="127"/>
      <c r="O26" s="127"/>
      <c r="P26" s="127"/>
    </row>
    <row r="27" spans="1:16" x14ac:dyDescent="0.2">
      <c r="A27" s="138">
        <v>5</v>
      </c>
      <c r="B27" s="131">
        <f>IF('C2_Kalkulation'!L14&lt;&gt;0,'C2_Gesamtkalkulation'!P47,0)</f>
        <v>0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16" x14ac:dyDescent="0.2">
      <c r="A28" s="139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60" t="s">
        <v>232</v>
      </c>
      <c r="M28" s="127"/>
      <c r="N28" s="127"/>
      <c r="O28" s="127"/>
      <c r="P28" s="127"/>
    </row>
    <row r="29" spans="1:16" x14ac:dyDescent="0.2">
      <c r="A29" s="127" t="s">
        <v>222</v>
      </c>
      <c r="B29" s="127"/>
      <c r="C29" s="127"/>
      <c r="D29" s="127"/>
      <c r="E29" s="127" t="s">
        <v>221</v>
      </c>
      <c r="F29" s="127"/>
      <c r="G29" s="127"/>
      <c r="H29" s="127"/>
      <c r="I29" s="127"/>
      <c r="J29" s="127"/>
      <c r="K29" s="127"/>
      <c r="L29" s="127" t="s">
        <v>246</v>
      </c>
      <c r="M29" s="127"/>
      <c r="N29" s="127"/>
      <c r="O29" s="127"/>
      <c r="P29" s="127"/>
    </row>
    <row r="30" spans="1:16" x14ac:dyDescent="0.2">
      <c r="A30" s="140"/>
      <c r="B30" s="141" t="s">
        <v>209</v>
      </c>
      <c r="C30" s="140" t="s">
        <v>210</v>
      </c>
      <c r="D30" s="142" t="s">
        <v>219</v>
      </c>
      <c r="E30" s="143" t="s">
        <v>220</v>
      </c>
      <c r="F30" s="141"/>
      <c r="G30" s="140" t="s">
        <v>218</v>
      </c>
      <c r="H30" s="140" t="s">
        <v>225</v>
      </c>
      <c r="I30" s="141"/>
      <c r="J30" s="141" t="s">
        <v>213</v>
      </c>
      <c r="K30" s="127"/>
      <c r="L30" s="127" t="s">
        <v>233</v>
      </c>
      <c r="M30" s="127"/>
      <c r="N30" s="127"/>
      <c r="O30" s="127"/>
      <c r="P30" s="127"/>
    </row>
    <row r="31" spans="1:16" x14ac:dyDescent="0.2">
      <c r="A31" s="144"/>
      <c r="B31" s="145"/>
      <c r="C31" s="146"/>
      <c r="D31" s="146">
        <f>IF(B23=0,B24*B55/C55,0)</f>
        <v>0</v>
      </c>
      <c r="E31" s="145">
        <f>IF(B23=0,B24*B48/C48,0)</f>
        <v>0</v>
      </c>
      <c r="F31" s="145"/>
      <c r="G31" s="146">
        <f>IF(F25="tst",D31,E31)</f>
        <v>0</v>
      </c>
      <c r="H31" s="153">
        <f>IF(B23=0,G31,B23)</f>
        <v>0</v>
      </c>
      <c r="I31" s="127"/>
      <c r="J31" s="147" t="s">
        <v>202</v>
      </c>
      <c r="K31" s="127"/>
      <c r="L31" s="127" t="s">
        <v>234</v>
      </c>
      <c r="M31" s="127"/>
      <c r="N31" s="127"/>
      <c r="O31" s="127"/>
      <c r="P31" s="127"/>
    </row>
    <row r="32" spans="1:16" x14ac:dyDescent="0.2">
      <c r="A32" s="144"/>
      <c r="B32" s="156"/>
      <c r="C32" s="157"/>
      <c r="D32" s="157"/>
      <c r="E32" s="156"/>
      <c r="F32" s="156"/>
      <c r="G32" s="157"/>
      <c r="H32" s="153">
        <f>IF(B24=0,G32,B24)</f>
        <v>0</v>
      </c>
      <c r="I32" s="127"/>
      <c r="J32" s="147" t="s">
        <v>206</v>
      </c>
      <c r="K32" s="127"/>
      <c r="L32" s="127" t="s">
        <v>235</v>
      </c>
      <c r="M32" s="127"/>
      <c r="N32" s="127"/>
      <c r="O32" s="127"/>
      <c r="P32" s="127"/>
    </row>
    <row r="33" spans="1:16" x14ac:dyDescent="0.2">
      <c r="A33" s="144"/>
      <c r="B33" s="156"/>
      <c r="C33" s="157"/>
      <c r="D33" s="157"/>
      <c r="E33" s="156"/>
      <c r="F33" s="156"/>
      <c r="G33" s="157"/>
      <c r="H33" s="153">
        <f>IF(B25=0,G33,B25)</f>
        <v>0</v>
      </c>
      <c r="I33" s="127"/>
      <c r="J33" s="147" t="s">
        <v>205</v>
      </c>
      <c r="K33" s="127"/>
      <c r="L33" s="127" t="s">
        <v>236</v>
      </c>
      <c r="M33" s="127"/>
      <c r="N33" s="127"/>
      <c r="O33" s="127"/>
      <c r="P33" s="127"/>
    </row>
    <row r="34" spans="1:16" x14ac:dyDescent="0.2">
      <c r="A34" s="144"/>
      <c r="B34" s="156"/>
      <c r="C34" s="157"/>
      <c r="D34" s="157"/>
      <c r="E34" s="156"/>
      <c r="F34" s="156"/>
      <c r="G34" s="157"/>
      <c r="H34" s="153">
        <f>IF(B26=0,G34,B26)</f>
        <v>0</v>
      </c>
      <c r="I34" s="127"/>
      <c r="J34" s="147" t="s">
        <v>204</v>
      </c>
      <c r="K34" s="127"/>
      <c r="L34" s="127" t="s">
        <v>237</v>
      </c>
      <c r="M34" s="127"/>
      <c r="N34" s="127"/>
      <c r="O34" s="127"/>
      <c r="P34" s="127"/>
    </row>
    <row r="35" spans="1:16" x14ac:dyDescent="0.2">
      <c r="A35" s="144"/>
      <c r="B35" s="145"/>
      <c r="C35" s="146"/>
      <c r="D35" s="148">
        <f>IF(B27=0,B26/E55*F55,0)</f>
        <v>0</v>
      </c>
      <c r="E35" s="145">
        <f>IF(B27=0,B26*F48/E48,0)</f>
        <v>0</v>
      </c>
      <c r="F35" s="145"/>
      <c r="G35" s="146">
        <f>IF(F25="tst",D35,E35)</f>
        <v>0</v>
      </c>
      <c r="H35" s="153">
        <f>IF(B27=0,G35,B27)</f>
        <v>0</v>
      </c>
      <c r="I35" s="127"/>
      <c r="J35" s="147" t="s">
        <v>203</v>
      </c>
      <c r="K35" s="127"/>
      <c r="L35" s="127" t="s">
        <v>238</v>
      </c>
      <c r="M35" s="127"/>
      <c r="N35" s="127"/>
      <c r="O35" s="127"/>
      <c r="P35" s="127"/>
    </row>
    <row r="36" spans="1:16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 t="s">
        <v>239</v>
      </c>
      <c r="M36" s="127"/>
      <c r="N36" s="127"/>
      <c r="O36" s="127"/>
      <c r="P36" s="127"/>
    </row>
    <row r="37" spans="1:16" x14ac:dyDescent="0.2">
      <c r="A37" s="149"/>
      <c r="B37" s="149"/>
      <c r="C37" s="149"/>
      <c r="D37" s="127"/>
      <c r="E37" s="127"/>
      <c r="F37" s="127"/>
      <c r="G37" s="127"/>
      <c r="H37" s="127"/>
      <c r="I37" s="127"/>
      <c r="J37" s="149"/>
      <c r="K37" s="149"/>
      <c r="L37" s="127" t="s">
        <v>240</v>
      </c>
      <c r="M37" s="149"/>
      <c r="N37" s="149"/>
      <c r="O37" s="149"/>
      <c r="P37" s="149"/>
    </row>
    <row r="38" spans="1:16" x14ac:dyDescent="0.2">
      <c r="A38" s="152" t="s">
        <v>224</v>
      </c>
      <c r="B38" s="152"/>
      <c r="C38" s="152"/>
      <c r="D38" s="152"/>
      <c r="E38" s="152"/>
      <c r="F38" s="152"/>
      <c r="G38" s="152"/>
      <c r="H38" s="152"/>
      <c r="I38" s="152"/>
      <c r="J38" s="126"/>
      <c r="K38" s="126"/>
      <c r="L38" s="152" t="s">
        <v>241</v>
      </c>
      <c r="M38" s="126"/>
      <c r="N38" s="126"/>
      <c r="O38" s="126"/>
      <c r="P38" s="126"/>
    </row>
    <row r="39" spans="1:16" x14ac:dyDescent="0.2">
      <c r="A39" s="152" t="s">
        <v>223</v>
      </c>
      <c r="B39" s="126"/>
      <c r="C39" s="126"/>
      <c r="D39" s="126"/>
      <c r="E39" s="126"/>
      <c r="F39" s="126"/>
      <c r="G39" s="126"/>
      <c r="H39" s="126"/>
      <c r="I39" s="126"/>
      <c r="J39" s="152"/>
      <c r="K39" s="126"/>
      <c r="L39" s="152" t="s">
        <v>242</v>
      </c>
      <c r="M39" s="126"/>
      <c r="N39" s="126"/>
      <c r="O39" s="126"/>
      <c r="P39" s="126"/>
    </row>
    <row r="40" spans="1:16" x14ac:dyDescent="0.2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26"/>
      <c r="L40" s="152" t="s">
        <v>243</v>
      </c>
      <c r="M40" s="126"/>
      <c r="N40" s="126"/>
      <c r="O40" s="126"/>
      <c r="P40" s="126"/>
    </row>
    <row r="41" spans="1:16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26"/>
      <c r="L41" s="152" t="s">
        <v>244</v>
      </c>
      <c r="M41" s="126"/>
      <c r="N41" s="126"/>
      <c r="O41" s="126"/>
      <c r="P41" s="126"/>
    </row>
    <row r="42" spans="1:16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</row>
    <row r="44" spans="1:16" x14ac:dyDescent="0.2">
      <c r="A44" s="99"/>
      <c r="B44" s="1422" t="s">
        <v>201</v>
      </c>
      <c r="C44" s="1422"/>
      <c r="D44" s="1422"/>
      <c r="E44" s="1422"/>
      <c r="F44" s="1422"/>
    </row>
    <row r="45" spans="1:16" ht="15" thickBot="1" x14ac:dyDescent="0.25">
      <c r="A45" s="99"/>
      <c r="B45" s="100"/>
      <c r="C45" s="101"/>
      <c r="D45" s="99"/>
      <c r="E45" s="40"/>
      <c r="F45" s="40"/>
    </row>
    <row r="46" spans="1:16" x14ac:dyDescent="0.2">
      <c r="A46" s="99"/>
      <c r="B46" s="102" t="s">
        <v>202</v>
      </c>
      <c r="C46" s="102" t="s">
        <v>206</v>
      </c>
      <c r="D46" s="102" t="s">
        <v>205</v>
      </c>
      <c r="E46" s="102" t="s">
        <v>204</v>
      </c>
      <c r="F46" s="102" t="s">
        <v>203</v>
      </c>
    </row>
    <row r="47" spans="1:16" ht="15" thickBot="1" x14ac:dyDescent="0.25">
      <c r="A47" s="99"/>
      <c r="B47" s="103"/>
      <c r="C47" s="103"/>
      <c r="D47" s="103"/>
      <c r="E47" s="103"/>
      <c r="F47" s="103"/>
    </row>
    <row r="48" spans="1:16" x14ac:dyDescent="0.2">
      <c r="A48" s="1423" t="s">
        <v>226</v>
      </c>
      <c r="B48" s="172">
        <v>0.78</v>
      </c>
      <c r="C48" s="172">
        <v>1</v>
      </c>
      <c r="D48" s="172">
        <v>1.36</v>
      </c>
      <c r="E48" s="172">
        <v>1.74</v>
      </c>
      <c r="F48" s="173">
        <v>1.91</v>
      </c>
    </row>
    <row r="49" spans="1:10" ht="15" thickBot="1" x14ac:dyDescent="0.25">
      <c r="A49" s="1424"/>
      <c r="B49" s="104"/>
      <c r="C49" s="122">
        <f>C48/B48-1</f>
        <v>0.28205128205128194</v>
      </c>
      <c r="D49" s="122">
        <f>D48/C48-1</f>
        <v>0.3600000000000001</v>
      </c>
      <c r="E49" s="122">
        <f>E48/D48-1</f>
        <v>0.27941176470588225</v>
      </c>
      <c r="F49" s="123">
        <f>F48/E48-1</f>
        <v>9.7701149425287293E-2</v>
      </c>
    </row>
    <row r="50" spans="1:10" ht="15" thickBot="1" x14ac:dyDescent="0.25">
      <c r="A50" s="42"/>
      <c r="B50" s="105"/>
      <c r="C50" s="105"/>
      <c r="D50" s="105"/>
      <c r="E50" s="105"/>
      <c r="F50" s="105"/>
    </row>
    <row r="51" spans="1:10" x14ac:dyDescent="0.2">
      <c r="A51" s="1425" t="s">
        <v>212</v>
      </c>
      <c r="B51" s="106">
        <v>125</v>
      </c>
      <c r="C51" s="106">
        <v>770</v>
      </c>
      <c r="D51" s="106">
        <v>1262</v>
      </c>
      <c r="E51" s="106">
        <v>1775</v>
      </c>
      <c r="F51" s="107">
        <v>2005</v>
      </c>
    </row>
    <row r="52" spans="1:10" x14ac:dyDescent="0.2">
      <c r="A52" s="1426"/>
      <c r="B52" s="108"/>
      <c r="C52" s="109">
        <v>1</v>
      </c>
      <c r="D52" s="110">
        <f>D51/C51</f>
        <v>1.638961038961039</v>
      </c>
      <c r="E52" s="110">
        <f>E51/C51</f>
        <v>2.3051948051948052</v>
      </c>
      <c r="F52" s="111">
        <f>F51/C51</f>
        <v>2.6038961038961039</v>
      </c>
    </row>
    <row r="53" spans="1:10" ht="15" thickBot="1" x14ac:dyDescent="0.25">
      <c r="A53" s="1427"/>
      <c r="B53" s="112"/>
      <c r="C53" s="113"/>
      <c r="D53" s="120">
        <f>D51/C51-1</f>
        <v>0.63896103896103895</v>
      </c>
      <c r="E53" s="120">
        <f t="shared" ref="E53:F53" si="0">E51/D51-1</f>
        <v>0.40649762282091917</v>
      </c>
      <c r="F53" s="121">
        <f t="shared" si="0"/>
        <v>0.12957746478873244</v>
      </c>
    </row>
    <row r="54" spans="1:10" ht="15" thickBot="1" x14ac:dyDescent="0.25">
      <c r="A54" s="40"/>
      <c r="B54" s="114"/>
      <c r="C54" s="114"/>
      <c r="D54" s="114"/>
      <c r="E54" s="114"/>
      <c r="F54" s="114"/>
    </row>
    <row r="55" spans="1:10" x14ac:dyDescent="0.2">
      <c r="A55" s="1428" t="s">
        <v>211</v>
      </c>
      <c r="B55" s="115">
        <v>0.78</v>
      </c>
      <c r="C55" s="115">
        <v>1</v>
      </c>
      <c r="D55" s="115">
        <v>1.2</v>
      </c>
      <c r="E55" s="115">
        <v>1.4</v>
      </c>
      <c r="F55" s="116">
        <v>1.5</v>
      </c>
    </row>
    <row r="56" spans="1:10" ht="15" thickBot="1" x14ac:dyDescent="0.25">
      <c r="A56" s="1429"/>
      <c r="B56" s="117"/>
      <c r="C56" s="118">
        <f>C55/B55-1</f>
        <v>0.28205128205128194</v>
      </c>
      <c r="D56" s="118">
        <f t="shared" ref="D56" si="1">D55/C55-1</f>
        <v>0.19999999999999996</v>
      </c>
      <c r="E56" s="118">
        <f>E55/D55-1</f>
        <v>0.16666666666666674</v>
      </c>
      <c r="F56" s="119">
        <f>F55/E55-1</f>
        <v>7.1428571428571397E-2</v>
      </c>
    </row>
    <row r="59" spans="1:10" x14ac:dyDescent="0.2">
      <c r="A59" s="176" t="s">
        <v>338</v>
      </c>
      <c r="B59" s="21"/>
      <c r="C59" s="21"/>
      <c r="D59" s="21"/>
      <c r="E59" s="21"/>
      <c r="F59" s="168"/>
      <c r="J59" s="162" t="s">
        <v>345</v>
      </c>
    </row>
    <row r="60" spans="1:10" x14ac:dyDescent="0.2">
      <c r="A60" s="20"/>
      <c r="F60" s="19"/>
    </row>
    <row r="61" spans="1:10" ht="15" thickBot="1" x14ac:dyDescent="0.25">
      <c r="A61" s="177" t="s">
        <v>339</v>
      </c>
      <c r="B61" s="169" t="s">
        <v>340</v>
      </c>
      <c r="C61" s="169" t="s">
        <v>341</v>
      </c>
      <c r="D61" s="178" t="s">
        <v>342</v>
      </c>
      <c r="E61" s="179"/>
      <c r="F61" s="19"/>
    </row>
    <row r="62" spans="1:10" ht="15" thickBot="1" x14ac:dyDescent="0.25">
      <c r="A62" s="175">
        <v>1</v>
      </c>
      <c r="B62" s="175">
        <v>40</v>
      </c>
      <c r="C62" s="180">
        <v>0.75</v>
      </c>
      <c r="D62" s="181">
        <f>IF('C2_Allgemeine Angaben'!L45&lt;A63,C62,IF('C2_Allgemeine Angaben'!L45&lt;A64,C63,IF('C2_Allgemeine Angaben'!L45&lt;A65,C64,C65)))</f>
        <v>0.75</v>
      </c>
      <c r="E62" s="182"/>
      <c r="F62" s="19"/>
    </row>
    <row r="63" spans="1:10" x14ac:dyDescent="0.2">
      <c r="A63" s="175">
        <v>41</v>
      </c>
      <c r="B63" s="175">
        <v>80</v>
      </c>
      <c r="C63" s="183">
        <v>1</v>
      </c>
      <c r="F63" s="19"/>
    </row>
    <row r="64" spans="1:10" x14ac:dyDescent="0.2">
      <c r="A64" s="175">
        <v>81</v>
      </c>
      <c r="B64" s="175">
        <v>150</v>
      </c>
      <c r="C64" s="183">
        <v>1.25</v>
      </c>
      <c r="F64" s="19"/>
    </row>
    <row r="65" spans="1:8" x14ac:dyDescent="0.2">
      <c r="A65" s="175">
        <v>151</v>
      </c>
      <c r="B65" s="175" t="s">
        <v>343</v>
      </c>
      <c r="C65" s="183">
        <v>2</v>
      </c>
      <c r="F65" s="19"/>
    </row>
    <row r="66" spans="1:8" x14ac:dyDescent="0.2">
      <c r="A66" s="184"/>
      <c r="B66" s="90"/>
      <c r="C66" s="90"/>
      <c r="D66" s="90"/>
      <c r="E66" s="90"/>
      <c r="F66" s="185"/>
    </row>
    <row r="68" spans="1:8" ht="71.25" x14ac:dyDescent="0.2">
      <c r="A68" s="187"/>
      <c r="B68" s="187" t="s">
        <v>346</v>
      </c>
      <c r="C68" s="187" t="s">
        <v>347</v>
      </c>
      <c r="D68" s="187" t="s">
        <v>348</v>
      </c>
      <c r="E68" s="188" t="s">
        <v>349</v>
      </c>
      <c r="F68" s="187" t="s">
        <v>350</v>
      </c>
    </row>
    <row r="69" spans="1:8" x14ac:dyDescent="0.2">
      <c r="A69" s="189" t="s">
        <v>57</v>
      </c>
      <c r="B69" s="190">
        <f>'C2_Kalkulation'!H14</f>
        <v>0</v>
      </c>
      <c r="C69" s="191">
        <f>'C2_Kalkulation'!I20</f>
        <v>0</v>
      </c>
      <c r="D69" s="175" t="e">
        <f>B69/C69</f>
        <v>#DIV/0!</v>
      </c>
      <c r="E69" s="192" t="e">
        <f>D69/$D$74</f>
        <v>#DIV/0!</v>
      </c>
      <c r="F69" s="175" t="e">
        <f>E69*$F$76</f>
        <v>#DIV/0!</v>
      </c>
    </row>
    <row r="70" spans="1:8" x14ac:dyDescent="0.2">
      <c r="A70" s="189" t="s">
        <v>58</v>
      </c>
      <c r="B70" s="190">
        <f>'C2_Kalkulation'!I14</f>
        <v>0</v>
      </c>
      <c r="C70" s="191">
        <f>'C2_Kalkulation'!I21</f>
        <v>0</v>
      </c>
      <c r="D70" s="175" t="e">
        <f t="shared" ref="D70:D73" si="2">B70/C70</f>
        <v>#DIV/0!</v>
      </c>
      <c r="E70" s="192" t="e">
        <f t="shared" ref="E70:E73" si="3">D70/$D$74</f>
        <v>#DIV/0!</v>
      </c>
      <c r="F70" s="175" t="e">
        <f t="shared" ref="F70:F73" si="4">E70*$F$76</f>
        <v>#DIV/0!</v>
      </c>
    </row>
    <row r="71" spans="1:8" x14ac:dyDescent="0.2">
      <c r="A71" s="189" t="s">
        <v>59</v>
      </c>
      <c r="B71" s="190">
        <f>'C2_Kalkulation'!J14</f>
        <v>0</v>
      </c>
      <c r="C71" s="191">
        <f>'C2_Kalkulation'!I22</f>
        <v>0</v>
      </c>
      <c r="D71" s="175" t="e">
        <f t="shared" si="2"/>
        <v>#DIV/0!</v>
      </c>
      <c r="E71" s="192" t="e">
        <f t="shared" si="3"/>
        <v>#DIV/0!</v>
      </c>
      <c r="F71" s="175" t="e">
        <f t="shared" si="4"/>
        <v>#DIV/0!</v>
      </c>
    </row>
    <row r="72" spans="1:8" x14ac:dyDescent="0.2">
      <c r="A72" s="189" t="s">
        <v>60</v>
      </c>
      <c r="B72" s="190">
        <f>'C2_Kalkulation'!K14</f>
        <v>0</v>
      </c>
      <c r="C72" s="191">
        <f>'C2_Kalkulation'!I23</f>
        <v>0</v>
      </c>
      <c r="D72" s="175" t="e">
        <f t="shared" si="2"/>
        <v>#DIV/0!</v>
      </c>
      <c r="E72" s="192" t="e">
        <f t="shared" si="3"/>
        <v>#DIV/0!</v>
      </c>
      <c r="F72" s="175" t="e">
        <f t="shared" si="4"/>
        <v>#DIV/0!</v>
      </c>
    </row>
    <row r="73" spans="1:8" ht="15" thickBot="1" x14ac:dyDescent="0.25">
      <c r="A73" s="193" t="s">
        <v>61</v>
      </c>
      <c r="B73" s="194">
        <f>'C2_Kalkulation'!L14</f>
        <v>0</v>
      </c>
      <c r="C73" s="195">
        <f>'C2_Kalkulation'!I24</f>
        <v>0</v>
      </c>
      <c r="D73" s="196" t="e">
        <f t="shared" si="2"/>
        <v>#DIV/0!</v>
      </c>
      <c r="E73" s="197" t="e">
        <f t="shared" si="3"/>
        <v>#DIV/0!</v>
      </c>
      <c r="F73" s="175" t="e">
        <f t="shared" si="4"/>
        <v>#DIV/0!</v>
      </c>
    </row>
    <row r="74" spans="1:8" x14ac:dyDescent="0.2">
      <c r="A74" s="198" t="s">
        <v>351</v>
      </c>
      <c r="B74" s="199">
        <f>SUM(B69:B73)</f>
        <v>0</v>
      </c>
      <c r="C74" s="200"/>
      <c r="D74" s="200" t="e">
        <f>SUM(D69:D73)</f>
        <v>#DIV/0!</v>
      </c>
      <c r="E74" s="201">
        <v>1</v>
      </c>
      <c r="F74" s="202" t="e">
        <f>SUM(F69:F73)</f>
        <v>#DIV/0!</v>
      </c>
    </row>
    <row r="75" spans="1:8" x14ac:dyDescent="0.2">
      <c r="A75" s="189" t="s">
        <v>352</v>
      </c>
      <c r="B75" s="169"/>
      <c r="C75" s="169"/>
      <c r="D75" s="207">
        <f>D62</f>
        <v>0.75</v>
      </c>
      <c r="E75" s="203"/>
      <c r="F75" s="204"/>
    </row>
    <row r="76" spans="1:8" ht="29.25" thickBot="1" x14ac:dyDescent="0.25">
      <c r="A76" s="208" t="s">
        <v>353</v>
      </c>
      <c r="B76" s="205"/>
      <c r="C76" s="205"/>
      <c r="D76" s="206" t="e">
        <f>SUM(D74:D75)</f>
        <v>#DIV/0!</v>
      </c>
      <c r="E76" s="205"/>
      <c r="F76" s="206" t="e">
        <f>D76*'C2_Kalkulation'!L26</f>
        <v>#DIV/0!</v>
      </c>
    </row>
    <row r="77" spans="1:8" ht="15" thickTop="1" x14ac:dyDescent="0.2">
      <c r="A77" s="401"/>
    </row>
    <row r="78" spans="1:8" ht="15" customHeight="1" thickBot="1" x14ac:dyDescent="0.25">
      <c r="A78" s="1421" t="s">
        <v>368</v>
      </c>
      <c r="B78" s="1421"/>
      <c r="C78" s="1421"/>
      <c r="D78" s="1421"/>
      <c r="E78" s="1421"/>
      <c r="F78" s="1421"/>
      <c r="G78" s="1421"/>
      <c r="H78" s="1421"/>
    </row>
    <row r="79" spans="1:8" x14ac:dyDescent="0.2">
      <c r="A79" s="367"/>
      <c r="B79" s="1430" t="s">
        <v>359</v>
      </c>
      <c r="C79" s="1431"/>
      <c r="D79" s="1431"/>
      <c r="E79" s="1432"/>
      <c r="F79" s="1430" t="s">
        <v>360</v>
      </c>
      <c r="G79" s="1433"/>
      <c r="H79" s="1417" t="s">
        <v>361</v>
      </c>
    </row>
    <row r="80" spans="1:8" ht="71.25" x14ac:dyDescent="0.2">
      <c r="A80" s="368"/>
      <c r="B80" s="369" t="s">
        <v>346</v>
      </c>
      <c r="C80" s="370" t="s">
        <v>362</v>
      </c>
      <c r="D80" s="371" t="s">
        <v>363</v>
      </c>
      <c r="E80" s="372" t="s">
        <v>364</v>
      </c>
      <c r="F80" s="369" t="s">
        <v>363</v>
      </c>
      <c r="G80" s="373" t="s">
        <v>365</v>
      </c>
      <c r="H80" s="1418"/>
    </row>
    <row r="81" spans="1:8" x14ac:dyDescent="0.2">
      <c r="A81" s="374" t="s">
        <v>57</v>
      </c>
      <c r="B81" s="375">
        <f>'C2_Kalkulation'!H14</f>
        <v>0</v>
      </c>
      <c r="C81" s="376">
        <f>'C2_Kalkulation'!I20</f>
        <v>0</v>
      </c>
      <c r="D81" s="377">
        <f>IFERROR(B81/C81,0)</f>
        <v>0</v>
      </c>
      <c r="E81" s="378">
        <f>IFERROR(D81/$D$86,0)</f>
        <v>0</v>
      </c>
      <c r="F81" s="379">
        <f>IFERROR($D$88*E81,0)</f>
        <v>0</v>
      </c>
      <c r="G81" s="380">
        <f>IF(F81=0,C81,B81/F81)</f>
        <v>0</v>
      </c>
      <c r="H81" s="381" t="e">
        <f>ROUND(B81/G81,3)</f>
        <v>#DIV/0!</v>
      </c>
    </row>
    <row r="82" spans="1:8" x14ac:dyDescent="0.2">
      <c r="A82" s="374" t="s">
        <v>58</v>
      </c>
      <c r="B82" s="375">
        <f>'C2_Kalkulation'!I14</f>
        <v>0</v>
      </c>
      <c r="C82" s="376">
        <f>'C2_Kalkulation'!I21</f>
        <v>0</v>
      </c>
      <c r="D82" s="377">
        <f t="shared" ref="D82:D85" si="5">IFERROR(B82/C82,0)</f>
        <v>0</v>
      </c>
      <c r="E82" s="378">
        <f t="shared" ref="E82:E85" si="6">IFERROR(D82/$D$86,0)</f>
        <v>0</v>
      </c>
      <c r="F82" s="379">
        <f t="shared" ref="F82:F85" si="7">IFERROR($D$88*E82,0)</f>
        <v>0</v>
      </c>
      <c r="G82" s="380">
        <f>IFERROR(B82/F82,0)</f>
        <v>0</v>
      </c>
      <c r="H82" s="381" t="e">
        <f t="shared" ref="H82:H85" si="8">ROUND(B82/G82,3)</f>
        <v>#DIV/0!</v>
      </c>
    </row>
    <row r="83" spans="1:8" x14ac:dyDescent="0.2">
      <c r="A83" s="374" t="s">
        <v>59</v>
      </c>
      <c r="B83" s="375">
        <f>'C2_Kalkulation'!J14</f>
        <v>0</v>
      </c>
      <c r="C83" s="376">
        <f>'C2_Kalkulation'!I22</f>
        <v>0</v>
      </c>
      <c r="D83" s="377">
        <f t="shared" si="5"/>
        <v>0</v>
      </c>
      <c r="E83" s="378">
        <f t="shared" si="6"/>
        <v>0</v>
      </c>
      <c r="F83" s="379">
        <f t="shared" si="7"/>
        <v>0</v>
      </c>
      <c r="G83" s="380">
        <f t="shared" ref="G83:G84" si="9">IFERROR(B83/F83,0)</f>
        <v>0</v>
      </c>
      <c r="H83" s="381" t="e">
        <f t="shared" si="8"/>
        <v>#DIV/0!</v>
      </c>
    </row>
    <row r="84" spans="1:8" x14ac:dyDescent="0.2">
      <c r="A84" s="374" t="s">
        <v>60</v>
      </c>
      <c r="B84" s="375">
        <f>'C2_Kalkulation'!K14</f>
        <v>0</v>
      </c>
      <c r="C84" s="376">
        <f>'C2_Kalkulation'!I23</f>
        <v>0</v>
      </c>
      <c r="D84" s="377">
        <f t="shared" si="5"/>
        <v>0</v>
      </c>
      <c r="E84" s="378">
        <f t="shared" si="6"/>
        <v>0</v>
      </c>
      <c r="F84" s="379">
        <f t="shared" si="7"/>
        <v>0</v>
      </c>
      <c r="G84" s="380">
        <f t="shared" si="9"/>
        <v>0</v>
      </c>
      <c r="H84" s="381" t="e">
        <f t="shared" si="8"/>
        <v>#DIV/0!</v>
      </c>
    </row>
    <row r="85" spans="1:8" x14ac:dyDescent="0.2">
      <c r="A85" s="374" t="s">
        <v>61</v>
      </c>
      <c r="B85" s="382">
        <f>'C2_Kalkulation'!L14</f>
        <v>0</v>
      </c>
      <c r="C85" s="376">
        <f>'C2_Kalkulation'!I24</f>
        <v>0</v>
      </c>
      <c r="D85" s="383">
        <f t="shared" si="5"/>
        <v>0</v>
      </c>
      <c r="E85" s="378">
        <f t="shared" si="6"/>
        <v>0</v>
      </c>
      <c r="F85" s="379">
        <f t="shared" si="7"/>
        <v>0</v>
      </c>
      <c r="G85" s="380">
        <f>IF(F85=0,C85,B85/F85)</f>
        <v>0</v>
      </c>
      <c r="H85" s="381" t="e">
        <f t="shared" si="8"/>
        <v>#DIV/0!</v>
      </c>
    </row>
    <row r="86" spans="1:8" ht="15" thickBot="1" x14ac:dyDescent="0.25">
      <c r="A86" s="384" t="s">
        <v>351</v>
      </c>
      <c r="B86" s="385"/>
      <c r="C86" s="386"/>
      <c r="D86" s="387">
        <f>SUM(D81:D85)</f>
        <v>0</v>
      </c>
      <c r="E86" s="388">
        <f>SUM(E81:E85)</f>
        <v>0</v>
      </c>
      <c r="F86" s="389"/>
      <c r="G86" s="259"/>
      <c r="H86" s="390"/>
    </row>
    <row r="87" spans="1:8" ht="15" thickTop="1" x14ac:dyDescent="0.2">
      <c r="A87" s="391"/>
      <c r="B87" s="1419" t="s">
        <v>366</v>
      </c>
      <c r="C87" s="1420"/>
      <c r="D87" s="392" t="str">
        <f>'C2_Kalkulation'!J25</f>
        <v/>
      </c>
      <c r="F87" s="393"/>
      <c r="G87" s="259"/>
      <c r="H87" s="390"/>
    </row>
    <row r="88" spans="1:8" ht="15" thickBot="1" x14ac:dyDescent="0.25">
      <c r="A88" s="394" t="s">
        <v>367</v>
      </c>
      <c r="B88" s="395">
        <f>SUM(B81:B85)</f>
        <v>0</v>
      </c>
      <c r="C88" s="396"/>
      <c r="D88" s="397">
        <f>SUM(D86:D87)</f>
        <v>0</v>
      </c>
      <c r="E88" s="398"/>
      <c r="F88" s="399">
        <f>SUM(F81:F87)</f>
        <v>0</v>
      </c>
      <c r="G88" s="398"/>
      <c r="H88" s="400" t="e">
        <f>SUM(H81:H87)</f>
        <v>#DIV/0!</v>
      </c>
    </row>
    <row r="89" spans="1:8" ht="15" thickTop="1" x14ac:dyDescent="0.2"/>
    <row r="90" spans="1:8" x14ac:dyDescent="0.2">
      <c r="A90" s="246" t="s">
        <v>370</v>
      </c>
      <c r="F90" s="432"/>
    </row>
    <row r="91" spans="1:8" x14ac:dyDescent="0.2">
      <c r="A91" s="432"/>
    </row>
    <row r="92" spans="1:8" x14ac:dyDescent="0.2">
      <c r="A92" s="432" t="s">
        <v>10</v>
      </c>
      <c r="E92" s="259"/>
      <c r="F92" s="259"/>
    </row>
    <row r="93" spans="1:8" x14ac:dyDescent="0.2">
      <c r="A93" s="432" t="s">
        <v>371</v>
      </c>
      <c r="E93" s="627"/>
      <c r="F93" s="259"/>
    </row>
    <row r="94" spans="1:8" x14ac:dyDescent="0.2">
      <c r="A94" s="432" t="s">
        <v>372</v>
      </c>
      <c r="E94" s="627"/>
      <c r="F94" s="259"/>
    </row>
    <row r="95" spans="1:8" x14ac:dyDescent="0.2">
      <c r="A95" s="432" t="s">
        <v>373</v>
      </c>
    </row>
    <row r="96" spans="1:8" x14ac:dyDescent="0.2">
      <c r="A96" s="432" t="s">
        <v>374</v>
      </c>
      <c r="E96" s="421"/>
    </row>
    <row r="97" spans="1:15" x14ac:dyDescent="0.2">
      <c r="A97" s="432"/>
      <c r="E97" s="259"/>
    </row>
    <row r="98" spans="1:15" x14ac:dyDescent="0.2">
      <c r="A98" s="430"/>
      <c r="E98" s="259"/>
    </row>
    <row r="99" spans="1:15" x14ac:dyDescent="0.2">
      <c r="A99" s="430"/>
      <c r="E99" s="259"/>
    </row>
    <row r="100" spans="1:15" x14ac:dyDescent="0.2">
      <c r="A100" s="430"/>
    </row>
    <row r="101" spans="1:15" ht="15" thickBot="1" x14ac:dyDescent="0.25"/>
    <row r="102" spans="1:15" ht="15.75" thickBot="1" x14ac:dyDescent="0.3">
      <c r="A102" s="622" t="s">
        <v>494</v>
      </c>
      <c r="B102" s="1434" t="s">
        <v>674</v>
      </c>
      <c r="C102" s="1435"/>
      <c r="D102" s="1436"/>
      <c r="E102" s="630" t="s">
        <v>514</v>
      </c>
      <c r="F102" s="628"/>
      <c r="G102" s="629">
        <v>2023</v>
      </c>
      <c r="I102" s="240"/>
      <c r="J102" s="1416"/>
      <c r="K102" s="1416"/>
      <c r="L102" s="1416"/>
      <c r="M102" s="240"/>
      <c r="O102" s="61"/>
    </row>
    <row r="103" spans="1:15" ht="15" thickBot="1" x14ac:dyDescent="0.25">
      <c r="A103" s="623" t="s">
        <v>495</v>
      </c>
      <c r="B103" s="624" t="s">
        <v>496</v>
      </c>
      <c r="C103" s="625" t="s">
        <v>497</v>
      </c>
      <c r="D103" s="626" t="s">
        <v>498</v>
      </c>
      <c r="G103" s="625" t="s">
        <v>497</v>
      </c>
      <c r="I103" s="949"/>
      <c r="J103" s="950"/>
      <c r="K103" s="951"/>
      <c r="L103" s="950"/>
      <c r="O103" s="951"/>
    </row>
    <row r="104" spans="1:15" x14ac:dyDescent="0.2">
      <c r="A104" s="913" t="s">
        <v>499</v>
      </c>
      <c r="B104" s="1091">
        <v>16.399999999999999</v>
      </c>
      <c r="C104" s="914">
        <f>B104/2</f>
        <v>8.1999999999999993</v>
      </c>
      <c r="D104" s="909">
        <v>7.9</v>
      </c>
      <c r="E104" s="910" t="s">
        <v>513</v>
      </c>
      <c r="F104" s="911"/>
      <c r="G104" s="912">
        <v>13</v>
      </c>
      <c r="I104" s="949"/>
      <c r="J104" s="952"/>
      <c r="K104" s="952"/>
      <c r="L104" s="952"/>
      <c r="M104" s="949"/>
      <c r="O104" s="953"/>
    </row>
    <row r="105" spans="1:15" x14ac:dyDescent="0.2">
      <c r="A105" s="915" t="s">
        <v>500</v>
      </c>
      <c r="B105" s="916">
        <v>18.600000000000001</v>
      </c>
      <c r="C105" s="914">
        <f t="shared" ref="C105:C106" si="10">B105/2</f>
        <v>9.3000000000000007</v>
      </c>
      <c r="D105" s="929">
        <v>9.3000000000000007</v>
      </c>
      <c r="E105" s="930" t="s">
        <v>512</v>
      </c>
      <c r="F105" s="931"/>
      <c r="G105" s="932">
        <v>15</v>
      </c>
      <c r="I105" s="949"/>
      <c r="J105" s="952"/>
      <c r="K105" s="952"/>
      <c r="L105" s="952"/>
      <c r="M105" s="949"/>
      <c r="O105" s="953"/>
    </row>
    <row r="106" spans="1:15" x14ac:dyDescent="0.2">
      <c r="A106" s="915" t="s">
        <v>501</v>
      </c>
      <c r="B106" s="916">
        <v>2.6</v>
      </c>
      <c r="C106" s="914">
        <f t="shared" si="10"/>
        <v>1.3</v>
      </c>
      <c r="D106" s="929">
        <v>1.2</v>
      </c>
      <c r="E106" s="915"/>
      <c r="F106" s="933"/>
      <c r="G106" s="932"/>
      <c r="I106" s="949"/>
      <c r="J106" s="952"/>
      <c r="K106" s="952"/>
      <c r="L106" s="952"/>
      <c r="M106" s="949"/>
      <c r="O106" s="953"/>
    </row>
    <row r="107" spans="1:15" ht="15" thickBot="1" x14ac:dyDescent="0.25">
      <c r="A107" s="915" t="s">
        <v>502</v>
      </c>
      <c r="B107" s="917">
        <v>3.4</v>
      </c>
      <c r="C107" s="914">
        <v>1.2</v>
      </c>
      <c r="D107" s="934">
        <v>2.0249999999999999</v>
      </c>
      <c r="E107" s="935"/>
      <c r="F107" s="931"/>
      <c r="G107" s="936"/>
      <c r="I107" s="949"/>
      <c r="J107" s="954"/>
      <c r="K107" s="952"/>
      <c r="L107" s="954"/>
      <c r="O107" s="953"/>
    </row>
    <row r="108" spans="1:15" ht="15" thickBot="1" x14ac:dyDescent="0.25">
      <c r="A108" s="918" t="s">
        <v>503</v>
      </c>
      <c r="B108" s="919"/>
      <c r="C108" s="920">
        <f>(C107+C106+C105+C104)</f>
        <v>20</v>
      </c>
      <c r="D108" s="937"/>
      <c r="E108" s="938" t="s">
        <v>503</v>
      </c>
      <c r="F108" s="939"/>
      <c r="G108" s="940">
        <f>SUM(G104:G107)</f>
        <v>28</v>
      </c>
      <c r="I108" s="240"/>
      <c r="J108" s="955"/>
      <c r="K108" s="956"/>
      <c r="L108" s="957"/>
      <c r="M108" s="240"/>
      <c r="O108" s="953"/>
    </row>
    <row r="109" spans="1:15" x14ac:dyDescent="0.2">
      <c r="A109" s="921" t="s">
        <v>504</v>
      </c>
      <c r="B109" s="922" t="s">
        <v>505</v>
      </c>
      <c r="C109" s="923">
        <v>0.79</v>
      </c>
      <c r="D109" s="941"/>
      <c r="E109" s="921" t="s">
        <v>504</v>
      </c>
      <c r="F109" s="931"/>
      <c r="G109" s="936">
        <v>0.28999999999999998</v>
      </c>
      <c r="I109" s="240"/>
      <c r="J109" s="950"/>
      <c r="K109" s="958"/>
      <c r="L109" s="950"/>
      <c r="M109" s="240"/>
      <c r="O109" s="953"/>
    </row>
    <row r="110" spans="1:15" ht="15" thickBot="1" x14ac:dyDescent="0.25">
      <c r="A110" s="921" t="s">
        <v>506</v>
      </c>
      <c r="B110" s="922" t="s">
        <v>507</v>
      </c>
      <c r="C110" s="924">
        <v>2.15</v>
      </c>
      <c r="D110" s="942"/>
      <c r="E110" s="921" t="s">
        <v>511</v>
      </c>
      <c r="F110" s="931"/>
      <c r="G110" s="936">
        <v>0.9</v>
      </c>
      <c r="I110" s="240"/>
      <c r="J110" s="950"/>
      <c r="K110" s="958"/>
      <c r="L110" s="950"/>
      <c r="M110" s="240"/>
      <c r="O110" s="953"/>
    </row>
    <row r="111" spans="1:15" ht="15" thickBot="1" x14ac:dyDescent="0.25">
      <c r="A111" s="925" t="s">
        <v>508</v>
      </c>
      <c r="B111" s="926"/>
      <c r="C111" s="927">
        <v>0.06</v>
      </c>
      <c r="D111" s="942"/>
      <c r="E111" s="943" t="s">
        <v>508</v>
      </c>
      <c r="F111" s="944"/>
      <c r="G111" s="936">
        <v>0.06</v>
      </c>
      <c r="I111" s="240"/>
      <c r="J111" s="950"/>
      <c r="K111" s="958"/>
      <c r="L111" s="950"/>
      <c r="M111" s="240"/>
      <c r="O111" s="953"/>
    </row>
    <row r="112" spans="1:15" ht="15" thickBot="1" x14ac:dyDescent="0.25">
      <c r="A112" s="1410" t="s">
        <v>509</v>
      </c>
      <c r="B112" s="1411"/>
      <c r="C112" s="928">
        <f>(C108+C109+C111)</f>
        <v>20.849999999999998</v>
      </c>
      <c r="D112" s="942"/>
      <c r="E112" s="1410" t="s">
        <v>509</v>
      </c>
      <c r="F112" s="1412"/>
      <c r="G112" s="945">
        <f>(G108+G109+G111)</f>
        <v>28.349999999999998</v>
      </c>
      <c r="I112" s="1364"/>
      <c r="J112" s="1364"/>
      <c r="K112" s="959"/>
      <c r="L112" s="950"/>
      <c r="M112" s="1364"/>
      <c r="N112" s="1364"/>
      <c r="O112" s="960"/>
    </row>
    <row r="113" spans="1:15" ht="15" thickBot="1" x14ac:dyDescent="0.25">
      <c r="A113" s="1410" t="s">
        <v>510</v>
      </c>
      <c r="B113" s="1411"/>
      <c r="C113" s="928">
        <f>C112+C110</f>
        <v>22.999999999999996</v>
      </c>
      <c r="D113" s="946"/>
      <c r="E113" s="1410" t="s">
        <v>510</v>
      </c>
      <c r="F113" s="1412"/>
      <c r="G113" s="947">
        <f>G112+G110</f>
        <v>29.249999999999996</v>
      </c>
      <c r="I113" s="1364"/>
      <c r="J113" s="1364"/>
      <c r="K113" s="959"/>
      <c r="M113" s="1364"/>
      <c r="N113" s="1364"/>
      <c r="O113" s="960"/>
    </row>
    <row r="115" spans="1:15" x14ac:dyDescent="0.2">
      <c r="A115" s="246" t="s">
        <v>696</v>
      </c>
    </row>
    <row r="116" spans="1:15" x14ac:dyDescent="0.2">
      <c r="A116" s="1130" t="s">
        <v>133</v>
      </c>
      <c r="B116" t="s">
        <v>697</v>
      </c>
    </row>
  </sheetData>
  <sheetProtection algorithmName="SHA-512" hashValue="fcAm2VXqdcuIJFaZFgv09+B00pXlhmuUFbHvZduzr1/zAGtUHHfFFfE9NEUGM4Xuy60zg6U5G3RQDQT3eEzywQ==" saltValue="o3wD3fzsG2dHdCsnXZi0bw==" spinCount="100000" sheet="1" objects="1" scenarios="1"/>
  <customSheetViews>
    <customSheetView guid="{9119B1A0-FD79-4FE4-B78E-10E0AEB8080B}" state="hidden" topLeftCell="A70">
      <selection activeCell="G81" sqref="G81"/>
      <pageMargins left="0.7" right="0.7" top="0.78740157499999996" bottom="0.78740157499999996" header="0.3" footer="0.3"/>
      <pageSetup paperSize="9" orientation="portrait"/>
    </customSheetView>
  </customSheetViews>
  <mergeCells count="21">
    <mergeCell ref="B9:D9"/>
    <mergeCell ref="J102:L102"/>
    <mergeCell ref="I112:J112"/>
    <mergeCell ref="M112:N112"/>
    <mergeCell ref="I113:J113"/>
    <mergeCell ref="M113:N113"/>
    <mergeCell ref="H79:H80"/>
    <mergeCell ref="B87:C87"/>
    <mergeCell ref="A78:H78"/>
    <mergeCell ref="B44:F44"/>
    <mergeCell ref="A48:A49"/>
    <mergeCell ref="A51:A53"/>
    <mergeCell ref="A55:A56"/>
    <mergeCell ref="B79:E79"/>
    <mergeCell ref="F79:G79"/>
    <mergeCell ref="B102:D102"/>
    <mergeCell ref="A112:B112"/>
    <mergeCell ref="A113:B113"/>
    <mergeCell ref="E112:F112"/>
    <mergeCell ref="E113:F113"/>
    <mergeCell ref="B11:D11"/>
  </mergeCells>
  <dataValidations count="1">
    <dataValidation type="list" allowBlank="1" showInputMessage="1" showErrorMessage="1" sqref="A116" xr:uid="{AF53DD42-7A56-475F-B579-743F309057B2}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/>
  <headerFooter>
    <oddFooter>&amp;C_x000D_&amp;1#&amp;"Calibri"&amp;10&amp;K000000 öffentlich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13</vt:i4>
      </vt:variant>
    </vt:vector>
  </HeadingPairs>
  <TitlesOfParts>
    <vt:vector size="24" baseType="lpstr">
      <vt:lpstr>C2_Hinweise</vt:lpstr>
      <vt:lpstr>C2_Allgemeine Angaben</vt:lpstr>
      <vt:lpstr>C2_Kalkulation</vt:lpstr>
      <vt:lpstr>C2_Personalkostenübersicht</vt:lpstr>
      <vt:lpstr>C2_Gesamtkalkulation</vt:lpstr>
      <vt:lpstr>Bewohnervertretung</vt:lpstr>
      <vt:lpstr>C2_Ergebnis</vt:lpstr>
      <vt:lpstr>C2_Versionsinfo</vt:lpstr>
      <vt:lpstr>KAT</vt:lpstr>
      <vt:lpstr>C2_Archiv</vt:lpstr>
      <vt:lpstr>Adressverzeichnis</vt:lpstr>
      <vt:lpstr>Adressverzeichnis!Druckbereich</vt:lpstr>
      <vt:lpstr>Bewohnervertretung!Druckbereich</vt:lpstr>
      <vt:lpstr>'C2_Allgemeine Angaben'!Druckbereich</vt:lpstr>
      <vt:lpstr>'C2_Ergebnis'!Druckbereich</vt:lpstr>
      <vt:lpstr>'C2_Gesamtkalkulation'!Druckbereich</vt:lpstr>
      <vt:lpstr>'C2_Hinweise'!Druckbereich</vt:lpstr>
      <vt:lpstr>'C2_Kalkulation'!Druckbereich</vt:lpstr>
      <vt:lpstr>'C2_Personalkostenübersicht'!Druckbereich</vt:lpstr>
      <vt:lpstr>'C2_Versionsinfo'!Druckbereich</vt:lpstr>
      <vt:lpstr>KAT!Druckbereich</vt:lpstr>
      <vt:lpstr>'C2_Personalkostenübersicht'!Drucktitel</vt:lpstr>
      <vt:lpstr>'C2_Versionsinfo'!Drucktitel</vt:lpstr>
      <vt:lpstr>eeadivisor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Antragsunterlage C2</dc:title>
  <dc:creator>AOK PLUS - Die Gesundheitskasse für Sachsen und Thüringen</dc:creator>
  <cp:lastPrinted>2024-11-22T17:06:12Z</cp:lastPrinted>
  <dcterms:created xsi:type="dcterms:W3CDTF">2012-08-21T12:23:19Z</dcterms:created>
  <dcterms:modified xsi:type="dcterms:W3CDTF">2024-11-25T13:21:00Z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f72c9e-ff9b-4d29-a8be-f698af1f1989_Enabled">
    <vt:lpwstr>true</vt:lpwstr>
  </property>
  <property fmtid="{D5CDD505-2E9C-101B-9397-08002B2CF9AE}" pid="3" name="MSIP_Label_94f72c9e-ff9b-4d29-a8be-f698af1f1989_SetDate">
    <vt:lpwstr>2024-11-22T09:10:54Z</vt:lpwstr>
  </property>
  <property fmtid="{D5CDD505-2E9C-101B-9397-08002B2CF9AE}" pid="4" name="MSIP_Label_94f72c9e-ff9b-4d29-a8be-f698af1f1989_Method">
    <vt:lpwstr>Privileged</vt:lpwstr>
  </property>
  <property fmtid="{D5CDD505-2E9C-101B-9397-08002B2CF9AE}" pid="5" name="MSIP_Label_94f72c9e-ff9b-4d29-a8be-f698af1f1989_Name">
    <vt:lpwstr>öffentlich</vt:lpwstr>
  </property>
  <property fmtid="{D5CDD505-2E9C-101B-9397-08002B2CF9AE}" pid="6" name="MSIP_Label_94f72c9e-ff9b-4d29-a8be-f698af1f1989_SiteId">
    <vt:lpwstr>f5342d95-aa7e-460f-b3ed-51b1514dd06a</vt:lpwstr>
  </property>
  <property fmtid="{D5CDD505-2E9C-101B-9397-08002B2CF9AE}" pid="7" name="MSIP_Label_94f72c9e-ff9b-4d29-a8be-f698af1f1989_ActionId">
    <vt:lpwstr>8f6445f0-ff47-4081-bf38-dc71a84194a0</vt:lpwstr>
  </property>
  <property fmtid="{D5CDD505-2E9C-101B-9397-08002B2CF9AE}" pid="8" name="MSIP_Label_94f72c9e-ff9b-4d29-a8be-f698af1f1989_ContentBits">
    <vt:lpwstr>2</vt:lpwstr>
  </property>
</Properties>
</file>