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annh\Documents\Paritaet\2023\01_Grundsatz 2023\Neue Verhandlungsunterlagen 2024\"/>
    </mc:Choice>
  </mc:AlternateContent>
  <xr:revisionPtr revIDLastSave="0" documentId="13_ncr:1_{E1D57EA4-2B23-4FE2-89FF-DD636AA0FF04}" xr6:coauthVersionLast="47" xr6:coauthVersionMax="47" xr10:uidLastSave="{00000000-0000-0000-0000-000000000000}"/>
  <bookViews>
    <workbookView xWindow="-110" yWindow="-110" windowWidth="19420" windowHeight="10420" firstSheet="9" activeTab="15" xr2:uid="{00000000-000D-0000-FFFF-FFFF00000000}"/>
  </bookViews>
  <sheets>
    <sheet name="Deckblatt" sheetId="16" r:id="rId1"/>
    <sheet name="Blatt  1 u. Anlage 1LV" sheetId="17" r:id="rId2"/>
    <sheet name="Blatt  2 u. Anlage 2LV" sheetId="18" r:id="rId3"/>
    <sheet name="Blatt  3 u. Anlage 3LV" sheetId="19" r:id="rId4"/>
    <sheet name="Blatt  4" sheetId="20" r:id="rId5"/>
    <sheet name="Blatt  5" sheetId="31" r:id="rId6"/>
    <sheet name="Blatt  6" sheetId="7" r:id="rId7"/>
    <sheet name="Blatt 6a " sheetId="15" r:id="rId8"/>
    <sheet name="Blatt  7" sheetId="5" r:id="rId9"/>
    <sheet name="Blatt  8" sheetId="6" r:id="rId10"/>
    <sheet name="Blatt 9 " sheetId="26" r:id="rId11"/>
    <sheet name="Blatt 10 " sheetId="14" r:id="rId12"/>
    <sheet name="Blatt  11 päd" sheetId="10" r:id="rId13"/>
    <sheet name="Blatt  11 therap" sheetId="23" r:id="rId14"/>
    <sheet name="Blatt  11 psych" sheetId="24" r:id="rId15"/>
    <sheet name="Protokoll 1" sheetId="11" r:id="rId16"/>
    <sheet name="Protokoll 2" sheetId="12" r:id="rId17"/>
    <sheet name="Anl.II RV-EV" sheetId="28" r:id="rId18"/>
  </sheets>
  <externalReferences>
    <externalReference r:id="rId19"/>
    <externalReference r:id="rId20"/>
  </externalReferences>
  <definedNames>
    <definedName name="Abwverg">'[1]Anlage  2'!$H$54</definedName>
    <definedName name="AfA_Gebäude" localSheetId="14">#REF!</definedName>
    <definedName name="AfA_Gebäude" localSheetId="13">#REF!</definedName>
    <definedName name="AfA_Gebäude" localSheetId="11">#REF!</definedName>
    <definedName name="AfA_Gebäude" localSheetId="10">#REF!</definedName>
    <definedName name="AfA_Gebäude">#REF!</definedName>
    <definedName name="AfA_Inventar" localSheetId="14">#REF!</definedName>
    <definedName name="AfA_Inventar" localSheetId="13">#REF!</definedName>
    <definedName name="AfA_Inventar" localSheetId="11">#REF!</definedName>
    <definedName name="AfA_Inventar" localSheetId="10">#REF!</definedName>
    <definedName name="AfA_Inventar">#REF!</definedName>
    <definedName name="Anlage4_1">'[1]Anlage  4'!$E$10</definedName>
    <definedName name="Anlage4_2">'[1]Anlage  4'!$E$18</definedName>
    <definedName name="Anlage4_3">'[1]Anlage  4'!$E$29</definedName>
    <definedName name="Anlage4_4">'[1]Anlage  4'!$E$40</definedName>
    <definedName name="Anschrift">'[2]Deckblatt-neu'!$E$14</definedName>
    <definedName name="Auslastungsgrad">'[1]Anlage  1'!$G$15</definedName>
    <definedName name="bisherKostensatz" localSheetId="14">#REF!</definedName>
    <definedName name="bisherKostensatz" localSheetId="13">#REF!</definedName>
    <definedName name="bisherKostensatz" localSheetId="11">#REF!</definedName>
    <definedName name="bisherKostensatz" localSheetId="10">#REF!</definedName>
    <definedName name="bisherKostensatz">#REF!</definedName>
    <definedName name="_xlnm.Print_Area" localSheetId="1">'Blatt  1 u. Anlage 1LV'!$A$1:$K$51</definedName>
    <definedName name="_xlnm.Print_Area" localSheetId="12">'Blatt  11 päd'!$A$1:$I$52</definedName>
    <definedName name="_xlnm.Print_Area" localSheetId="14">'Blatt  11 psych'!$A$1:$I$52</definedName>
    <definedName name="_xlnm.Print_Area" localSheetId="13">'Blatt  11 therap'!$A$1:$I$52</definedName>
    <definedName name="_xlnm.Print_Area" localSheetId="2">'Blatt  2 u. Anlage 2LV'!$A$1:$M$56</definedName>
    <definedName name="_xlnm.Print_Area" localSheetId="3">'Blatt  3 u. Anlage 3LV'!$A$1:$P$60</definedName>
    <definedName name="_xlnm.Print_Area" localSheetId="4">'Blatt  4'!$A$1:$G$66</definedName>
    <definedName name="_xlnm.Print_Area" localSheetId="5">'Blatt  5'!$A$1:$L$53</definedName>
    <definedName name="_xlnm.Print_Area" localSheetId="6">'Blatt  6'!$A$1:$I$56</definedName>
    <definedName name="_xlnm.Print_Area" localSheetId="8">'Blatt  7'!$A$1:$J$59</definedName>
    <definedName name="_xlnm.Print_Area" localSheetId="9">'Blatt  8'!$A$1:$H$57</definedName>
    <definedName name="_xlnm.Print_Area" localSheetId="11">'Blatt 10 '!$A$1:$J$55</definedName>
    <definedName name="_xlnm.Print_Area" localSheetId="7">'Blatt 6a '!$A$1:$I$47</definedName>
    <definedName name="_xlnm.Print_Area" localSheetId="10">'Blatt 9 '!$A$1:$I$61</definedName>
    <definedName name="_xlnm.Print_Area" localSheetId="0">Deckblatt!$A$1:$O$63</definedName>
    <definedName name="_xlnm.Print_Area" localSheetId="15">'Protokoll 1'!$A$1:$M$63</definedName>
    <definedName name="_xlnm.Print_Area" localSheetId="16">'Protokoll 2'!$A$1:$F$59</definedName>
    <definedName name="Einrichtung" localSheetId="14">#REF!</definedName>
    <definedName name="Einrichtung" localSheetId="13">#REF!</definedName>
    <definedName name="Einrichtung" localSheetId="11">#REF!</definedName>
    <definedName name="Einrichtung" localSheetId="10">#REF!</definedName>
    <definedName name="Einrichtung">#REF!</definedName>
    <definedName name="Einrichtung2" localSheetId="14">#REF!</definedName>
    <definedName name="Einrichtung2" localSheetId="13">#REF!</definedName>
    <definedName name="Einrichtung2" localSheetId="11">#REF!</definedName>
    <definedName name="Einrichtung2" localSheetId="10">#REF!</definedName>
    <definedName name="Einrichtung2">#REF!</definedName>
    <definedName name="Einrichtungsname1">'[2]Deckblatt-neu'!$E$9</definedName>
    <definedName name="Einrichtungsname2">'[2]Deckblatt-neu'!$E$10</definedName>
    <definedName name="Gesverg">'[1]Anlage  2'!$H$52</definedName>
    <definedName name="Grundp">'[1]Anlage  2'!$H$42</definedName>
    <definedName name="IH_IS" localSheetId="14">#REF!</definedName>
    <definedName name="IH_IS" localSheetId="13">#REF!</definedName>
    <definedName name="IH_IS" localSheetId="11">#REF!</definedName>
    <definedName name="IH_IS" localSheetId="10">#REF!</definedName>
    <definedName name="IH_IS">#REF!</definedName>
    <definedName name="Invest">'[1]Anlage  2'!$D$52</definedName>
    <definedName name="Leasing" localSheetId="14">#REF!</definedName>
    <definedName name="Leasing" localSheetId="13">#REF!</definedName>
    <definedName name="Leasing" localSheetId="11">#REF!</definedName>
    <definedName name="Leasing" localSheetId="10">#REF!</definedName>
    <definedName name="Leasing">#REF!</definedName>
    <definedName name="Leistungstyp" localSheetId="14">#REF!</definedName>
    <definedName name="Leistungstyp" localSheetId="13">#REF!</definedName>
    <definedName name="Leistungstyp" localSheetId="11">#REF!</definedName>
    <definedName name="Leistungstyp" localSheetId="10">#REF!</definedName>
    <definedName name="Leistungstyp">#REF!</definedName>
    <definedName name="Leistungstyp1">'[2]Deckblatt-neu'!$D$34</definedName>
    <definedName name="Leistungstyp2" localSheetId="14">#REF!</definedName>
    <definedName name="Leistungstyp2" localSheetId="13">#REF!</definedName>
    <definedName name="Leistungstyp2" localSheetId="11">#REF!</definedName>
    <definedName name="Leistungstyp2" localSheetId="10">#REF!</definedName>
    <definedName name="Leistungstyp2">#REF!</definedName>
    <definedName name="Leistungstyp3" localSheetId="14">'[2]Deckblatt-neu'!#REF!</definedName>
    <definedName name="Leistungstyp3" localSheetId="13">'[2]Deckblatt-neu'!#REF!</definedName>
    <definedName name="Leistungstyp3" localSheetId="11">'[2]Deckblatt-neu'!#REF!</definedName>
    <definedName name="Leistungstyp3" localSheetId="10">'[2]Deckblatt-neu'!#REF!</definedName>
    <definedName name="Leistungstyp3">'[2]Deckblatt-neu'!#REF!</definedName>
    <definedName name="Maßnp">'[1]Anlage  2'!$F$42</definedName>
    <definedName name="Mieten" localSheetId="14">#REF!</definedName>
    <definedName name="Mieten" localSheetId="13">#REF!</definedName>
    <definedName name="Mieten" localSheetId="11">#REF!</definedName>
    <definedName name="Mieten" localSheetId="10">#REF!</definedName>
    <definedName name="Mieten">#REF!</definedName>
    <definedName name="Pacht" localSheetId="14">#REF!</definedName>
    <definedName name="Pacht" localSheetId="13">#REF!</definedName>
    <definedName name="Pacht" localSheetId="11">#REF!</definedName>
    <definedName name="Pacht" localSheetId="10">#REF!</definedName>
    <definedName name="Pacht">#REF!</definedName>
    <definedName name="Pers1">'[1]Anlage  3'!$I$10</definedName>
    <definedName name="Pers2">'[1]Anlage  3'!$I$12</definedName>
    <definedName name="Pers3">'[1]Anlage  3'!$I$14</definedName>
    <definedName name="Pers4">'[1]Anlage  3'!$I$16</definedName>
    <definedName name="Pers5">'[1]Anlage  3'!$I$18</definedName>
    <definedName name="PersAufw1">'[1]Anlage  4'!$D$10</definedName>
    <definedName name="PersAufw2">'[1]Anlage  4'!$D$18</definedName>
    <definedName name="PersAufw3">'[1]Anlage  4'!$D$29</definedName>
    <definedName name="PersAufw4">'[1]Anlage  4'!$D$40</definedName>
    <definedName name="PersAufw5">'[1]Anlage  4'!$D$48</definedName>
    <definedName name="Persges">'[1]Anlage  4'!$D$56</definedName>
    <definedName name="Personal_11">'[1]Anlage  1'!$H$21</definedName>
    <definedName name="Personal_12">'[1]Anlage  1'!$H$22</definedName>
    <definedName name="Personal_13">'[1]Anlage  1'!$H$23</definedName>
    <definedName name="Personal_14">'[1]Anlage  1'!$H$24</definedName>
    <definedName name="Personal_15">'[1]Anlage  1'!$H$25</definedName>
    <definedName name="Platzzahl">'[1]Anlage  1'!$G$14</definedName>
    <definedName name="Sach_1">'[1]Anlage  1'!$H$29</definedName>
    <definedName name="Sach_10">'[1]Anlage  1'!$H$38</definedName>
    <definedName name="Sach_11">'[1]Anlage  1'!$H$39</definedName>
    <definedName name="Sach_12">'[1]Anlage  1'!$H$40</definedName>
    <definedName name="Sach_13">'[1]Anlage  1'!$H$41</definedName>
    <definedName name="Sach_14">'[1]Anlage  1'!$H$42</definedName>
    <definedName name="Sach_2">'[1]Anlage  1'!$H$30</definedName>
    <definedName name="Sach_3">'[1]Anlage  1'!$H$31</definedName>
    <definedName name="Sach_4">'[1]Anlage  1'!$H$32</definedName>
    <definedName name="Sach_5">'[1]Anlage  1'!$H$33</definedName>
    <definedName name="Sach_6">'[1]Anlage  1'!$H$34</definedName>
    <definedName name="Sach_7">'[1]Anlage  1'!$H$35</definedName>
    <definedName name="Sach_8">'[1]Anlage  1'!$H$36</definedName>
    <definedName name="Sach_9">'[1]Anlage  1'!$H$37</definedName>
    <definedName name="Träger1">'[2]Deckblatt-neu'!$E$19</definedName>
    <definedName name="Träger2">'[2]Deckblatt-neu'!$E$20</definedName>
    <definedName name="Vereinig">'[2]Deckblatt-neu'!$G$27</definedName>
    <definedName name="Zinsen" localSheetId="14">#REF!</definedName>
    <definedName name="Zinsen" localSheetId="13">#REF!</definedName>
    <definedName name="Zinsen" localSheetId="11">#REF!</definedName>
    <definedName name="Zinsen" localSheetId="10">#REF!</definedName>
    <definedName name="Zinsen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6" l="1"/>
  <c r="C24" i="11"/>
  <c r="E15" i="11" l="1"/>
  <c r="E22" i="28"/>
  <c r="D36" i="15"/>
  <c r="G8" i="31"/>
  <c r="G28" i="15" s="1"/>
  <c r="G7" i="31"/>
  <c r="E8" i="7" s="1"/>
  <c r="K28" i="11"/>
  <c r="I28" i="11"/>
  <c r="E17" i="11"/>
  <c r="G6" i="15"/>
  <c r="E6" i="15"/>
  <c r="G9" i="7"/>
  <c r="E9" i="7"/>
  <c r="E16" i="10" l="1"/>
  <c r="E28" i="15"/>
  <c r="G8" i="7"/>
  <c r="G16" i="10"/>
  <c r="G14" i="7"/>
  <c r="E14" i="7"/>
  <c r="H34" i="31"/>
  <c r="K34" i="31"/>
  <c r="H35" i="31"/>
  <c r="B35" i="31"/>
  <c r="H26" i="31"/>
  <c r="K13" i="31" s="1"/>
  <c r="G26" i="31"/>
  <c r="E34" i="31"/>
  <c r="E36" i="31" s="1"/>
  <c r="E26" i="31"/>
  <c r="E39" i="31" s="1"/>
  <c r="D9" i="15" s="1"/>
  <c r="D26" i="31"/>
  <c r="E38" i="31" s="1"/>
  <c r="D8" i="15" s="1"/>
  <c r="H39" i="31" l="1"/>
  <c r="H50" i="31" s="1"/>
  <c r="H38" i="31"/>
  <c r="H48" i="31" s="1"/>
  <c r="K35" i="31"/>
  <c r="H36" i="31"/>
  <c r="E13" i="7"/>
  <c r="E41" i="31"/>
  <c r="E43" i="31" s="1"/>
  <c r="H52" i="31" l="1"/>
  <c r="E16" i="7" s="1"/>
  <c r="F24" i="7" s="1"/>
  <c r="E32" i="15" s="1"/>
  <c r="D34" i="15" s="1"/>
  <c r="D40" i="15" s="1"/>
  <c r="H41" i="31"/>
  <c r="H43" i="31" s="1"/>
  <c r="K36" i="31"/>
  <c r="G15" i="7" s="1"/>
  <c r="G13" i="7"/>
  <c r="K17" i="11"/>
  <c r="D11" i="15"/>
  <c r="H44" i="28"/>
  <c r="F44" i="28"/>
  <c r="F21" i="28"/>
  <c r="E15" i="7" l="1"/>
  <c r="K41" i="31"/>
  <c r="J13" i="31" s="1"/>
  <c r="F34" i="7"/>
  <c r="K18" i="11"/>
  <c r="F48" i="26"/>
  <c r="C6" i="14" l="1"/>
  <c r="C7" i="14" s="1"/>
  <c r="C8" i="14" s="1"/>
  <c r="C9" i="14" s="1"/>
  <c r="C10" i="14" s="1"/>
  <c r="D20" i="14" s="1"/>
  <c r="D21" i="14" s="1"/>
  <c r="D22" i="14" s="1"/>
  <c r="D23" i="14" s="1"/>
  <c r="D24" i="14" s="1"/>
  <c r="F60" i="26" l="1"/>
  <c r="H58" i="26" l="1"/>
  <c r="F45" i="26"/>
  <c r="H45" i="26" s="1"/>
  <c r="I21" i="14" l="1"/>
  <c r="E52" i="12" l="1"/>
  <c r="E61" i="11"/>
  <c r="I6" i="14" l="1"/>
  <c r="C12" i="26"/>
  <c r="D35" i="14" l="1"/>
  <c r="I20" i="14"/>
  <c r="I7" i="14"/>
  <c r="I22" i="14"/>
  <c r="I8" i="14" l="1"/>
  <c r="D36" i="14"/>
  <c r="I35" i="14"/>
  <c r="I23" i="14"/>
  <c r="K26" i="11"/>
  <c r="I26" i="11"/>
  <c r="F40" i="24"/>
  <c r="F40" i="23"/>
  <c r="F40" i="10"/>
  <c r="D37" i="14" l="1"/>
  <c r="D38" i="14" s="1"/>
  <c r="I38" i="14" s="1"/>
  <c r="I36" i="14"/>
  <c r="I10" i="14"/>
  <c r="I9" i="14"/>
  <c r="I24" i="14"/>
  <c r="F30" i="26"/>
  <c r="I37" i="14" l="1"/>
  <c r="I12" i="14"/>
  <c r="D39" i="14" l="1"/>
  <c r="H34" i="26"/>
  <c r="I39" i="14" l="1"/>
  <c r="H29" i="26"/>
  <c r="H28" i="26"/>
  <c r="H27" i="26"/>
  <c r="H26" i="26"/>
  <c r="H25" i="26"/>
  <c r="H24" i="26"/>
  <c r="H23" i="26"/>
  <c r="H22" i="26"/>
  <c r="D20" i="26"/>
  <c r="F46" i="26" s="1"/>
  <c r="H46" i="26" s="1"/>
  <c r="H52" i="26" s="1"/>
  <c r="H60" i="26" s="1"/>
  <c r="H13" i="26"/>
  <c r="E45" i="7" s="1"/>
  <c r="C32" i="26" l="1"/>
  <c r="B33" i="26" s="1"/>
  <c r="H36" i="26"/>
  <c r="F32" i="26"/>
  <c r="E47" i="7" l="1"/>
  <c r="E46" i="7"/>
  <c r="G34" i="11" l="1"/>
  <c r="E34" i="11"/>
  <c r="C34" i="11"/>
  <c r="H26" i="24"/>
  <c r="F26" i="24"/>
  <c r="H25" i="24"/>
  <c r="F25" i="24"/>
  <c r="F24" i="24"/>
  <c r="H26" i="23"/>
  <c r="F26" i="23"/>
  <c r="H25" i="23"/>
  <c r="F25" i="23"/>
  <c r="F24" i="23"/>
  <c r="D22" i="15"/>
  <c r="H24" i="24" l="1"/>
  <c r="H24" i="23"/>
  <c r="E11" i="11" l="1"/>
  <c r="E10" i="11"/>
  <c r="E7" i="11"/>
  <c r="E5" i="11"/>
  <c r="E4" i="11"/>
  <c r="D7" i="24" l="1"/>
  <c r="D7" i="23"/>
  <c r="D7" i="10"/>
  <c r="D4" i="7"/>
  <c r="A58" i="12" l="1"/>
  <c r="G47" i="24" l="1"/>
  <c r="H47" i="24" s="1"/>
  <c r="F47" i="24"/>
  <c r="G46" i="24"/>
  <c r="H46" i="24" s="1"/>
  <c r="F46" i="24"/>
  <c r="G45" i="24"/>
  <c r="H45" i="24" s="1"/>
  <c r="F45" i="24"/>
  <c r="G44" i="24"/>
  <c r="H44" i="24" s="1"/>
  <c r="F44" i="24"/>
  <c r="G43" i="24"/>
  <c r="H43" i="24" s="1"/>
  <c r="F43" i="24"/>
  <c r="G42" i="24"/>
  <c r="H42" i="24" s="1"/>
  <c r="F42" i="24"/>
  <c r="G41" i="24"/>
  <c r="H41" i="24" s="1"/>
  <c r="F41" i="24"/>
  <c r="G47" i="23"/>
  <c r="H47" i="23" s="1"/>
  <c r="F47" i="23"/>
  <c r="G46" i="23"/>
  <c r="H46" i="23" s="1"/>
  <c r="F46" i="23"/>
  <c r="G45" i="23"/>
  <c r="H45" i="23" s="1"/>
  <c r="F45" i="23"/>
  <c r="G44" i="23"/>
  <c r="H44" i="23" s="1"/>
  <c r="F44" i="23"/>
  <c r="G43" i="23"/>
  <c r="H43" i="23" s="1"/>
  <c r="F43" i="23"/>
  <c r="G42" i="23"/>
  <c r="H42" i="23" s="1"/>
  <c r="F42" i="23"/>
  <c r="G41" i="23"/>
  <c r="H41" i="23" s="1"/>
  <c r="F41" i="23"/>
  <c r="G41" i="10"/>
  <c r="G42" i="10"/>
  <c r="G43" i="10"/>
  <c r="G44" i="10"/>
  <c r="G45" i="10"/>
  <c r="G46" i="10"/>
  <c r="G47" i="10"/>
  <c r="H48" i="7"/>
  <c r="F1" i="12"/>
  <c r="I38" i="11"/>
  <c r="H50" i="7"/>
  <c r="H24" i="10" l="1"/>
  <c r="H25" i="10"/>
  <c r="I36" i="11" l="1"/>
  <c r="D6" i="7" l="1"/>
  <c r="D5" i="7"/>
  <c r="F6" i="20" l="1"/>
  <c r="D6" i="20"/>
  <c r="M36" i="16"/>
  <c r="K38" i="11" l="1"/>
  <c r="K36" i="11"/>
  <c r="E13" i="11" l="1"/>
  <c r="I26" i="14" l="1"/>
  <c r="E48" i="7" l="1"/>
  <c r="I41" i="14" l="1"/>
  <c r="E49" i="7"/>
  <c r="E50" i="7" l="1"/>
  <c r="F24" i="10" l="1"/>
  <c r="H47" i="10"/>
  <c r="H46" i="10"/>
  <c r="H45" i="10"/>
  <c r="H44" i="10"/>
  <c r="H43" i="10"/>
  <c r="H42" i="10"/>
  <c r="H41" i="10"/>
  <c r="F47" i="10"/>
  <c r="F46" i="10"/>
  <c r="F45" i="10"/>
  <c r="F44" i="10"/>
  <c r="F43" i="10"/>
  <c r="F42" i="10"/>
  <c r="F41" i="10"/>
  <c r="H26" i="10"/>
  <c r="F26" i="10"/>
  <c r="F25" i="10"/>
  <c r="E14" i="6"/>
  <c r="E20" i="6"/>
  <c r="I13" i="5" s="1"/>
  <c r="E31" i="6"/>
  <c r="I15" i="5" s="1"/>
  <c r="E41" i="6"/>
  <c r="I17" i="5" s="1"/>
  <c r="E50" i="6"/>
  <c r="I19" i="5" s="1"/>
  <c r="E38" i="12"/>
  <c r="E9" i="5"/>
  <c r="G9" i="5" s="1"/>
  <c r="I9" i="5"/>
  <c r="F41" i="6"/>
  <c r="F14" i="6"/>
  <c r="F20" i="6"/>
  <c r="E13" i="5" s="1"/>
  <c r="G13" i="5" s="1"/>
  <c r="F31" i="6"/>
  <c r="G23" i="6"/>
  <c r="G11" i="6"/>
  <c r="D50" i="6"/>
  <c r="D41" i="6"/>
  <c r="D14" i="6"/>
  <c r="D20" i="6"/>
  <c r="D31" i="6"/>
  <c r="G47" i="6"/>
  <c r="G46" i="6"/>
  <c r="G45" i="6"/>
  <c r="G44" i="6"/>
  <c r="G43" i="6"/>
  <c r="G42" i="6"/>
  <c r="G38" i="6"/>
  <c r="G37" i="6"/>
  <c r="G36" i="6"/>
  <c r="G35" i="6"/>
  <c r="G34" i="6"/>
  <c r="G33" i="6"/>
  <c r="G32" i="6"/>
  <c r="G22" i="6"/>
  <c r="G24" i="6"/>
  <c r="G25" i="6"/>
  <c r="G26" i="6"/>
  <c r="G27" i="6"/>
  <c r="G21" i="6"/>
  <c r="G16" i="6"/>
  <c r="G15" i="6"/>
  <c r="G28" i="6"/>
  <c r="G17" i="6"/>
  <c r="G41" i="6" l="1"/>
  <c r="E33" i="24"/>
  <c r="G33" i="24" s="1"/>
  <c r="E33" i="10"/>
  <c r="G33" i="10" s="1"/>
  <c r="E33" i="23"/>
  <c r="G33" i="23" s="1"/>
  <c r="G14" i="6"/>
  <c r="F56" i="6"/>
  <c r="E17" i="5"/>
  <c r="D49" i="12"/>
  <c r="D47" i="12"/>
  <c r="G16" i="24"/>
  <c r="G16" i="23"/>
  <c r="E16" i="24"/>
  <c r="E16" i="23"/>
  <c r="G20" i="6"/>
  <c r="E56" i="6"/>
  <c r="I21" i="5" s="1"/>
  <c r="I31" i="5" s="1"/>
  <c r="D56" i="6"/>
  <c r="E11" i="5"/>
  <c r="G11" i="5" s="1"/>
  <c r="I11" i="5"/>
  <c r="E40" i="12"/>
  <c r="G31" i="6"/>
  <c r="E15" i="5"/>
  <c r="G17" i="5" l="1"/>
  <c r="D51" i="12" s="1"/>
  <c r="G15" i="5"/>
  <c r="D50" i="12" s="1"/>
  <c r="E27" i="24"/>
  <c r="E27" i="23"/>
  <c r="E28" i="23" s="1"/>
  <c r="E27" i="10"/>
  <c r="E34" i="23"/>
  <c r="G34" i="23" s="1"/>
  <c r="H34" i="23" s="1"/>
  <c r="E34" i="10"/>
  <c r="G34" i="10" s="1"/>
  <c r="H34" i="10" s="1"/>
  <c r="E34" i="24"/>
  <c r="G34" i="24" s="1"/>
  <c r="H34" i="24" s="1"/>
  <c r="H33" i="10"/>
  <c r="F33" i="23"/>
  <c r="F33" i="24"/>
  <c r="F27" i="7"/>
  <c r="D19" i="12" s="1"/>
  <c r="F26" i="7"/>
  <c r="D18" i="12" s="1"/>
  <c r="D48" i="12"/>
  <c r="F33" i="10"/>
  <c r="F31" i="7"/>
  <c r="D23" i="12" s="1"/>
  <c r="F37" i="7"/>
  <c r="D29" i="12" s="1"/>
  <c r="F30" i="7"/>
  <c r="D22" i="12" s="1"/>
  <c r="F28" i="7"/>
  <c r="D20" i="12" s="1"/>
  <c r="F36" i="7"/>
  <c r="D28" i="12" s="1"/>
  <c r="F29" i="7"/>
  <c r="D21" i="12" s="1"/>
  <c r="F35" i="7"/>
  <c r="D27" i="12" s="1"/>
  <c r="F32" i="7"/>
  <c r="D24" i="12" s="1"/>
  <c r="F33" i="7"/>
  <c r="D25" i="12" s="1"/>
  <c r="E19" i="7"/>
  <c r="F19" i="7" s="1"/>
  <c r="D12" i="12" s="1"/>
  <c r="I33" i="5"/>
  <c r="F48" i="7"/>
  <c r="D38" i="12" s="1"/>
  <c r="F49" i="7"/>
  <c r="D39" i="12" s="1"/>
  <c r="F45" i="7"/>
  <c r="D35" i="12" s="1"/>
  <c r="F50" i="7"/>
  <c r="D40" i="12" s="1"/>
  <c r="F46" i="7"/>
  <c r="D36" i="12" s="1"/>
  <c r="E20" i="7"/>
  <c r="G53" i="7"/>
  <c r="E21" i="5"/>
  <c r="G21" i="5" s="1"/>
  <c r="D26" i="12" l="1"/>
  <c r="E24" i="7"/>
  <c r="H51" i="7"/>
  <c r="E41" i="12" s="1"/>
  <c r="F38" i="7"/>
  <c r="D30" i="12" s="1"/>
  <c r="F47" i="7"/>
  <c r="D37" i="12" s="1"/>
  <c r="E35" i="23"/>
  <c r="F35" i="23" s="1"/>
  <c r="E28" i="10"/>
  <c r="G27" i="10"/>
  <c r="E28" i="24"/>
  <c r="F28" i="24" s="1"/>
  <c r="G27" i="24"/>
  <c r="G28" i="24" s="1"/>
  <c r="F34" i="23"/>
  <c r="H19" i="7"/>
  <c r="E12" i="12" s="1"/>
  <c r="H49" i="7"/>
  <c r="E39" i="12" s="1"/>
  <c r="H36" i="7"/>
  <c r="E28" i="12" s="1"/>
  <c r="H33" i="7"/>
  <c r="E25" i="12" s="1"/>
  <c r="H20" i="7"/>
  <c r="E13" i="12" s="1"/>
  <c r="H32" i="7"/>
  <c r="E24" i="12" s="1"/>
  <c r="H46" i="7"/>
  <c r="E36" i="12" s="1"/>
  <c r="H31" i="7"/>
  <c r="E23" i="12" s="1"/>
  <c r="H47" i="7"/>
  <c r="E37" i="12" s="1"/>
  <c r="H37" i="7"/>
  <c r="E29" i="12" s="1"/>
  <c r="H29" i="7"/>
  <c r="E21" i="12" s="1"/>
  <c r="H28" i="7"/>
  <c r="E20" i="12" s="1"/>
  <c r="H38" i="7"/>
  <c r="E30" i="12" s="1"/>
  <c r="H30" i="7"/>
  <c r="E22" i="12" s="1"/>
  <c r="H26" i="7"/>
  <c r="E18" i="12" s="1"/>
  <c r="H25" i="7"/>
  <c r="E17" i="12" s="1"/>
  <c r="H27" i="7"/>
  <c r="E19" i="12" s="1"/>
  <c r="H45" i="7"/>
  <c r="H35" i="7"/>
  <c r="E27" i="12" s="1"/>
  <c r="E35" i="24"/>
  <c r="F35" i="24" s="1"/>
  <c r="F34" i="24"/>
  <c r="E35" i="10"/>
  <c r="F35" i="10" s="1"/>
  <c r="F34" i="10"/>
  <c r="F28" i="23"/>
  <c r="G27" i="23"/>
  <c r="G28" i="23" s="1"/>
  <c r="F27" i="24"/>
  <c r="F27" i="10"/>
  <c r="F27" i="23"/>
  <c r="G35" i="10"/>
  <c r="H35" i="10" s="1"/>
  <c r="H33" i="23"/>
  <c r="G35" i="23"/>
  <c r="H33" i="24"/>
  <c r="G35" i="24"/>
  <c r="D52" i="12"/>
  <c r="G21" i="7"/>
  <c r="E21" i="7"/>
  <c r="F20" i="7"/>
  <c r="D16" i="12" l="1"/>
  <c r="D14" i="15"/>
  <c r="E34" i="7"/>
  <c r="G28" i="10"/>
  <c r="H27" i="10"/>
  <c r="E14" i="12"/>
  <c r="H21" i="7"/>
  <c r="F32" i="28" s="1"/>
  <c r="E35" i="12"/>
  <c r="E42" i="12" s="1"/>
  <c r="G28" i="11" s="1"/>
  <c r="F35" i="28" s="1"/>
  <c r="H53" i="7"/>
  <c r="E40" i="10"/>
  <c r="G40" i="10" s="1"/>
  <c r="F28" i="10"/>
  <c r="F29" i="10" s="1"/>
  <c r="E29" i="10"/>
  <c r="H27" i="24"/>
  <c r="H27" i="23"/>
  <c r="E40" i="23"/>
  <c r="G40" i="23" s="1"/>
  <c r="F29" i="23"/>
  <c r="E29" i="23"/>
  <c r="E40" i="24"/>
  <c r="G40" i="24" s="1"/>
  <c r="F29" i="24"/>
  <c r="E29" i="24"/>
  <c r="H35" i="24"/>
  <c r="H35" i="23"/>
  <c r="D13" i="12"/>
  <c r="D14" i="12" s="1"/>
  <c r="F21" i="7"/>
  <c r="D46" i="15" l="1"/>
  <c r="E25" i="7" s="1"/>
  <c r="E39" i="7" s="1"/>
  <c r="E41" i="7" s="1"/>
  <c r="D24" i="15"/>
  <c r="D44" i="15" s="1"/>
  <c r="H28" i="23"/>
  <c r="H29" i="23" s="1"/>
  <c r="G29" i="23"/>
  <c r="E48" i="10"/>
  <c r="F48" i="10" s="1"/>
  <c r="E48" i="23"/>
  <c r="F48" i="23" s="1"/>
  <c r="E48" i="24"/>
  <c r="F48" i="24" s="1"/>
  <c r="H28" i="24"/>
  <c r="H29" i="24" s="1"/>
  <c r="G29" i="24"/>
  <c r="H28" i="10"/>
  <c r="H29" i="10" s="1"/>
  <c r="G29" i="10"/>
  <c r="F25" i="7" l="1"/>
  <c r="F39" i="7" s="1"/>
  <c r="F41" i="7" s="1"/>
  <c r="E50" i="10"/>
  <c r="F50" i="10" s="1"/>
  <c r="M48" i="16" s="1"/>
  <c r="G48" i="24"/>
  <c r="H48" i="24" s="1"/>
  <c r="H40" i="24"/>
  <c r="G48" i="10"/>
  <c r="H48" i="10" s="1"/>
  <c r="H40" i="10"/>
  <c r="H40" i="23"/>
  <c r="G48" i="23"/>
  <c r="H48" i="23" s="1"/>
  <c r="E50" i="24"/>
  <c r="F50" i="24" s="1"/>
  <c r="E50" i="23"/>
  <c r="F50" i="23" s="1"/>
  <c r="D17" i="12" l="1"/>
  <c r="D31" i="12" s="1"/>
  <c r="D33" i="12" s="1"/>
  <c r="G50" i="23"/>
  <c r="H50" i="23" s="1"/>
  <c r="E38" i="11" s="1"/>
  <c r="E40" i="28" s="1"/>
  <c r="C36" i="11"/>
  <c r="G50" i="24"/>
  <c r="G50" i="10"/>
  <c r="H50" i="10" s="1"/>
  <c r="C38" i="11" s="1"/>
  <c r="E39" i="28" s="1"/>
  <c r="M52" i="16"/>
  <c r="E36" i="11"/>
  <c r="G36" i="11"/>
  <c r="M56" i="16"/>
  <c r="H50" i="24" l="1"/>
  <c r="G38" i="11" s="1"/>
  <c r="E41" i="28" s="1"/>
  <c r="E26" i="11"/>
  <c r="K26" i="31"/>
  <c r="K39" i="31" s="1"/>
  <c r="K50" i="31" s="1"/>
  <c r="J26" i="31"/>
  <c r="K38" i="31" s="1"/>
  <c r="K48" i="31" s="1"/>
  <c r="K52" i="31" s="1"/>
  <c r="G16" i="7" s="1"/>
  <c r="H34" i="7" l="1"/>
  <c r="H24" i="7"/>
  <c r="E16" i="12" l="1"/>
  <c r="H39" i="7"/>
  <c r="G24" i="7"/>
  <c r="E26" i="12"/>
  <c r="G34" i="7"/>
  <c r="E31" i="12" l="1"/>
  <c r="E33" i="12" s="1"/>
  <c r="F33" i="28"/>
  <c r="H41" i="7"/>
  <c r="H55" i="7" s="1"/>
  <c r="G39" i="7"/>
  <c r="G41" i="7" s="1"/>
  <c r="G55" i="7" s="1"/>
  <c r="E44" i="12" l="1"/>
  <c r="E28" i="11"/>
  <c r="F31" i="28" l="1"/>
  <c r="C28" i="11"/>
  <c r="F25" i="28" l="1"/>
  <c r="E20" i="11"/>
  <c r="M28" i="11"/>
  <c r="F27" i="28" s="1"/>
  <c r="I51" i="14"/>
  <c r="I50" i="14"/>
  <c r="I53" i="14" s="1"/>
  <c r="E51" i="7" s="1"/>
  <c r="F51" i="7" l="1"/>
  <c r="E53" i="7"/>
  <c r="E55" i="7" s="1"/>
  <c r="F55" i="7" s="1"/>
  <c r="M44" i="16" s="1"/>
  <c r="F53" i="7" l="1"/>
  <c r="D41" i="12"/>
  <c r="D42" i="12" s="1"/>
  <c r="D44" i="12" l="1"/>
  <c r="G26" i="11"/>
  <c r="C26" i="11" s="1"/>
</calcChain>
</file>

<file path=xl/sharedStrings.xml><?xml version="1.0" encoding="utf-8"?>
<sst xmlns="http://schemas.openxmlformats.org/spreadsheetml/2006/main" count="882" uniqueCount="561">
  <si>
    <t>Träger der Einrichtung:</t>
  </si>
  <si>
    <t>Investitionsaufwendungen:</t>
  </si>
  <si>
    <t>bis</t>
  </si>
  <si>
    <t>Träger der Einrichtung</t>
  </si>
  <si>
    <t>öffentlichen Jugendhilfe</t>
  </si>
  <si>
    <t>vom:</t>
  </si>
  <si>
    <t>bis:</t>
  </si>
  <si>
    <t>BERECHNUNGSGRUNDLAGEN</t>
  </si>
  <si>
    <t xml:space="preserve"> </t>
  </si>
  <si>
    <t xml:space="preserve"> 1.</t>
  </si>
  <si>
    <t>Belegungstage</t>
  </si>
  <si>
    <t>Plätze:</t>
  </si>
  <si>
    <t>Monat</t>
  </si>
  <si>
    <t>Vollverpfle-</t>
  </si>
  <si>
    <t>Abwesen-</t>
  </si>
  <si>
    <t>gungstage</t>
  </si>
  <si>
    <t>heitstage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</si>
  <si>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</si>
  <si>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</si>
  <si>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</si>
  <si>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</si>
  <si>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</si>
  <si>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</si>
  <si>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</si>
  <si>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</si>
  <si>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</si>
  <si>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</si>
  <si>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</si>
  <si>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</si>
  <si>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</si>
  <si>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 xml:space="preserve"> 2.</t>
  </si>
  <si>
    <t>Berechnung der Auslastung</t>
  </si>
  <si>
    <t>rechnerische Vollbelegung</t>
  </si>
  <si>
    <t>Jahressumme Vollverpflegungstage</t>
  </si>
  <si>
    <t>Jahressumme Abwesenheitstage</t>
  </si>
  <si>
    <t>GESAMT-Belegungstage</t>
  </si>
  <si>
    <t>Auslastungsgrad in %</t>
  </si>
  <si>
    <t xml:space="preserve"> 3.</t>
  </si>
  <si>
    <t>Jahressumme Vollverpflegungstage x 1,0</t>
  </si>
  <si>
    <t>Jahressumme Abwesenheitstage x 0,8</t>
  </si>
  <si>
    <t>Divisor</t>
  </si>
  <si>
    <t>Übersicht über den Personalaufwand</t>
  </si>
  <si>
    <t>im Jahres-</t>
  </si>
  <si>
    <t>Relation</t>
  </si>
  <si>
    <t>durchschnitt</t>
  </si>
  <si>
    <t>(Personal-</t>
  </si>
  <si>
    <t>Personalkosten</t>
  </si>
  <si>
    <t>1.1 Personalkosten</t>
  </si>
  <si>
    <t>beschäftigte</t>
  </si>
  <si>
    <t>Schlüssel)</t>
  </si>
  <si>
    <t>pro Jahr</t>
  </si>
  <si>
    <t>1 :</t>
  </si>
  <si>
    <t>1.</t>
  </si>
  <si>
    <t>Leitung</t>
  </si>
  <si>
    <t>2.</t>
  </si>
  <si>
    <t>Verwaltung</t>
  </si>
  <si>
    <t>3.</t>
  </si>
  <si>
    <t>Wirtsch.-, Versorg.-, techn. Dienste</t>
  </si>
  <si>
    <t>4.</t>
  </si>
  <si>
    <t>Erziehungs-/Betreuungspersonal</t>
  </si>
  <si>
    <t>5.</t>
  </si>
  <si>
    <t>Gruppenübergreifender Dienst</t>
  </si>
  <si>
    <t>6.</t>
  </si>
  <si>
    <t>Weitere Mitarbeiter</t>
  </si>
  <si>
    <t>SUMME</t>
  </si>
  <si>
    <t>1.2 Personalnebenkosten</t>
  </si>
  <si>
    <t xml:space="preserve"> - Berufsgenossenschaft</t>
  </si>
  <si>
    <t xml:space="preserve"> - Fortbildung</t>
  </si>
  <si>
    <t xml:space="preserve"> - Arbeits- und Gesundheitsschutz</t>
  </si>
  <si>
    <t>PERSONALKOSTEN - GESAMT</t>
  </si>
  <si>
    <t>Weitere Angaben zum Personal</t>
  </si>
  <si>
    <t xml:space="preserve">Arbeitsrechtliche Regelungen </t>
  </si>
  <si>
    <t>Grundlage der Personalkosten</t>
  </si>
  <si>
    <t>tarifliche Zuschläge und Ver-</t>
  </si>
  <si>
    <t>gütungen</t>
  </si>
  <si>
    <t>Zusätzliche Altersversorgung</t>
  </si>
  <si>
    <t>(Kasse, Beitragssatz, Versicherung)</t>
  </si>
  <si>
    <t>Abweichende Vergütungen</t>
  </si>
  <si>
    <t>(außertarifl. Zulagen, Vergütungen,</t>
  </si>
  <si>
    <t>freiwillige Leistungen u.a.)</t>
  </si>
  <si>
    <t>Funktionelle Gliederung der im Blatt  7  angegebenen Mitarbeiter</t>
  </si>
  <si>
    <t xml:space="preserve">   </t>
  </si>
  <si>
    <t>Antragsjahr</t>
  </si>
  <si>
    <t>Anzahl der</t>
  </si>
  <si>
    <t>Personalaufwand</t>
  </si>
  <si>
    <t>Umrechnung</t>
  </si>
  <si>
    <t>durchschnittl.</t>
  </si>
  <si>
    <t>Mitarbeiter</t>
  </si>
  <si>
    <t>in Vollkräfte</t>
  </si>
  <si>
    <t>Personal-</t>
  </si>
  <si>
    <t>zum Stichtag:</t>
  </si>
  <si>
    <t>aufwand</t>
  </si>
  <si>
    <t>(Pers.zahl)</t>
  </si>
  <si>
    <t>1. Leitung</t>
  </si>
  <si>
    <t>2. Verwaltung - Gesamt</t>
  </si>
  <si>
    <t>a) Verwaltungskräfte</t>
  </si>
  <si>
    <t>b) Sonstige Mitarbeiter</t>
  </si>
  <si>
    <t>c) Personalkosten aus Umlage (zentr.L.)</t>
  </si>
  <si>
    <t>3. Wirtsch.-,Versorg.-u.techn.Dienst-Ges.</t>
  </si>
  <si>
    <t>a) Wirtschafts-/Abteilungsleitung</t>
  </si>
  <si>
    <t>b) Küche</t>
  </si>
  <si>
    <t>c) allgemeiner Wirtschaftsdienst</t>
  </si>
  <si>
    <t>d) Hausmeister, techn. Kräfte</t>
  </si>
  <si>
    <t>e) Praktikanten</t>
  </si>
  <si>
    <t xml:space="preserve">f ) Aushilfen </t>
  </si>
  <si>
    <t>g) Sonstige Mitarbeiter</t>
  </si>
  <si>
    <t>h) Personalkosten aus Umlage (fremd.L.)</t>
  </si>
  <si>
    <t>4. Erzieh.-/Betreuungskräfte - Gesamt</t>
  </si>
  <si>
    <t>a) Haus- / Bereichs- / Teamleitung</t>
  </si>
  <si>
    <t>b) Soz.Pädagogen / Soz. Arbeiter</t>
  </si>
  <si>
    <t>c) Erzieher/in</t>
  </si>
  <si>
    <t>d) Hilfskräfte (z.B. Pflegekräfte)</t>
  </si>
  <si>
    <t>f ) Aushilfen</t>
  </si>
  <si>
    <t>5. Gruppenübergereif. Dienst - Gesamt</t>
  </si>
  <si>
    <t>a) Arzt</t>
  </si>
  <si>
    <t>d) Soz. Pädagoge / Soz. Arbeiter</t>
  </si>
  <si>
    <t>f ) Sonstige Mitarbeiter</t>
  </si>
  <si>
    <t>6. Weitere Mitarbeiter - Gesamt</t>
  </si>
  <si>
    <t xml:space="preserve"> c) Fachberatung</t>
  </si>
  <si>
    <t>PERSONAL  -  GESAMT</t>
  </si>
  <si>
    <t>Berechnung  des  Basisentgeltes</t>
  </si>
  <si>
    <t>Name der Einrichtung:</t>
  </si>
  <si>
    <t>Leistungsangebot lt.</t>
  </si>
  <si>
    <t>Betriebserlaubnis:</t>
  </si>
  <si>
    <t>Anzahl der Plätze:</t>
  </si>
  <si>
    <t>Öff.-tage:</t>
  </si>
  <si>
    <t>Auslastungsgrad:</t>
  </si>
  <si>
    <t>Kalkulationszeitraum:</t>
  </si>
  <si>
    <t>Leistungsentgelt</t>
  </si>
  <si>
    <t>Einrichtungsdaten</t>
  </si>
  <si>
    <t>Verhandlungsergebnis</t>
  </si>
  <si>
    <t xml:space="preserve"> 1.1</t>
  </si>
  <si>
    <t>(Blatt  7)</t>
  </si>
  <si>
    <t xml:space="preserve"> 1.2</t>
  </si>
  <si>
    <t>Personalnebenkosten</t>
  </si>
  <si>
    <t>Personalkosten GESAMT</t>
  </si>
  <si>
    <t>Sachkosten</t>
  </si>
  <si>
    <t>Lebensmittelaufwand</t>
  </si>
  <si>
    <t xml:space="preserve"> 1.4</t>
  </si>
  <si>
    <t>Brennstoffe</t>
  </si>
  <si>
    <t xml:space="preserve"> 1.5</t>
  </si>
  <si>
    <t>Übrige Energie</t>
  </si>
  <si>
    <t xml:space="preserve"> 1.6</t>
  </si>
  <si>
    <t>Wasser / Abwasser</t>
  </si>
  <si>
    <t xml:space="preserve"> 1.7</t>
  </si>
  <si>
    <t>Beförderungskosten</t>
  </si>
  <si>
    <t xml:space="preserve"> 1.8</t>
  </si>
  <si>
    <t>Allgemeiner Materialaufwand</t>
  </si>
  <si>
    <t xml:space="preserve"> 1.9</t>
  </si>
  <si>
    <t>Fremde Leistungen</t>
  </si>
  <si>
    <t xml:space="preserve"> 1.10</t>
  </si>
  <si>
    <t>Medizinischer Sachaufwand</t>
  </si>
  <si>
    <t xml:space="preserve"> 1.11</t>
  </si>
  <si>
    <t>Hyg. Sachaufwand für Minderjährige</t>
  </si>
  <si>
    <t xml:space="preserve"> 1.12</t>
  </si>
  <si>
    <t>Gemeinschaftsveranstaltungen</t>
  </si>
  <si>
    <t xml:space="preserve"> 1.13</t>
  </si>
  <si>
    <t>Lehr-/Lernmittel</t>
  </si>
  <si>
    <t xml:space="preserve"> 1.14</t>
  </si>
  <si>
    <t>Sächlicher Verwaltungsaufwand</t>
  </si>
  <si>
    <t xml:space="preserve"> 1.15</t>
  </si>
  <si>
    <t>Zentrale Leistungen</t>
  </si>
  <si>
    <t xml:space="preserve"> 1.16</t>
  </si>
  <si>
    <t>Steuern, Abgaben, Versicherungen</t>
  </si>
  <si>
    <t>Sachkosten GESAMT</t>
  </si>
  <si>
    <t>Entgelt für die dazugehörigen betriebsnotwendige Investitionsaufwendungen</t>
  </si>
  <si>
    <t xml:space="preserve"> 2.1</t>
  </si>
  <si>
    <t xml:space="preserve">Zinsen  </t>
  </si>
  <si>
    <t>(Blatt  9)</t>
  </si>
  <si>
    <t xml:space="preserve"> 2.2</t>
  </si>
  <si>
    <t xml:space="preserve"> 2.3</t>
  </si>
  <si>
    <t xml:space="preserve"> 2.4</t>
  </si>
  <si>
    <t>Pacht- und Erbbauzins</t>
  </si>
  <si>
    <t xml:space="preserve"> 2.5</t>
  </si>
  <si>
    <t>(Blatt  10)</t>
  </si>
  <si>
    <t xml:space="preserve"> 2.6</t>
  </si>
  <si>
    <t>Abschreibungen auf Gebäude</t>
  </si>
  <si>
    <t xml:space="preserve"> 2.7</t>
  </si>
  <si>
    <t xml:space="preserve">Abschreibungen auf Inventar </t>
  </si>
  <si>
    <t>Investitionsaufwendungen</t>
  </si>
  <si>
    <t>BASISENTGELT</t>
  </si>
  <si>
    <t>Anteil für Leistungsangebot: (%)</t>
  </si>
  <si>
    <t>Summe</t>
  </si>
  <si>
    <t>Entgelt für zusätzliche individuelle Erziehungsleistungen</t>
  </si>
  <si>
    <t>Art der Erziehungsleistung:</t>
  </si>
  <si>
    <t>Ort der Erziehungsleistung:</t>
  </si>
  <si>
    <t>Nettoarbeitszeit einer Fachkraft im Jahr:</t>
  </si>
  <si>
    <t>Std.</t>
  </si>
  <si>
    <t>(entspricht Divisor FK)</t>
  </si>
  <si>
    <t xml:space="preserve">Nettoarbeitszeit Leitungs- und </t>
  </si>
  <si>
    <t>(entspricht Divisor für</t>
  </si>
  <si>
    <t>Verwaltungskräfte im Jahr:</t>
  </si>
  <si>
    <t>übrige Kosten)</t>
  </si>
  <si>
    <t>1. Personalkosten für Fachleistungsstunde</t>
  </si>
  <si>
    <t>1.1 Fachkräfte</t>
  </si>
  <si>
    <t>Eingrupp.</t>
  </si>
  <si>
    <t>Fachkraftbezeichnung</t>
  </si>
  <si>
    <t>Mittelwert für Fachleistungsstunde</t>
  </si>
  <si>
    <t>Fachleistungsstundenanteil</t>
  </si>
  <si>
    <t>1.2 Leitungs- und Verwaltungskräfte</t>
  </si>
  <si>
    <t>Leitung,                  Anteil 1:15</t>
  </si>
  <si>
    <t>Verwaltungskräfte, Anteil 1:20</t>
  </si>
  <si>
    <t>Mittelwert</t>
  </si>
  <si>
    <t>2. Sachkosten für Fachleistungsstunde</t>
  </si>
  <si>
    <t>pauschal je Fachkraft pro Jahr</t>
  </si>
  <si>
    <t>oder</t>
  </si>
  <si>
    <t>Mobilität</t>
  </si>
  <si>
    <t>Kommunikation ( Telefon / FAX)</t>
  </si>
  <si>
    <t>Mobilität ( Kfz / Reisekosten  / ...)</t>
  </si>
  <si>
    <t>Beiträge / Rechtsberatung</t>
  </si>
  <si>
    <t>Allgemeiner Sach- u. Verwaltungsaufwand</t>
  </si>
  <si>
    <t>Betriebskosten</t>
  </si>
  <si>
    <t>FACHLEISTUNGSSTUNDE</t>
  </si>
  <si>
    <t>Verhandlung zur Entgeltvereinbarung</t>
  </si>
  <si>
    <t>Regelleistungsangebot:</t>
  </si>
  <si>
    <t>Personenkreis/Alter:</t>
  </si>
  <si>
    <t>verhandelt</t>
  </si>
  <si>
    <t>derzeitig:</t>
  </si>
  <si>
    <t>heitsentgelt:</t>
  </si>
  <si>
    <t>beantragt:</t>
  </si>
  <si>
    <t>ab:</t>
  </si>
  <si>
    <t>verhandelt:</t>
  </si>
  <si>
    <t>Verhandlungstag:</t>
  </si>
  <si>
    <t>Ort:</t>
  </si>
  <si>
    <t>Funktion/Tätigkeit</t>
  </si>
  <si>
    <t>Verhandlung zur Entgeltvereinbarung vom:</t>
  </si>
  <si>
    <t>Verhandlungsschwerpunkte:</t>
  </si>
  <si>
    <t>Berechnung des Basisentgeltes:</t>
  </si>
  <si>
    <t>Angebot</t>
  </si>
  <si>
    <t>streitig</t>
  </si>
  <si>
    <t>Personalaufwendungen:</t>
  </si>
  <si>
    <t>Angebot JA</t>
  </si>
  <si>
    <t>Sachaufwendungen:</t>
  </si>
  <si>
    <t>Personalschlüssel:</t>
  </si>
  <si>
    <t>Verhältnis 1 zu</t>
  </si>
  <si>
    <t>Wirtsch.-,Versorg.- u. techn. Dienste</t>
  </si>
  <si>
    <t>Erziehungs- u. Betreuungskräfte</t>
  </si>
  <si>
    <t>GESAMT über alles</t>
  </si>
  <si>
    <t>Besonderheiten:</t>
  </si>
  <si>
    <t>€</t>
  </si>
  <si>
    <t>€/Tag</t>
  </si>
  <si>
    <t>lt. TVöD/AVB</t>
  </si>
  <si>
    <t>(z.B. TVöD-O VKA o. B, TV-L, AVR/AVB u.a.)</t>
  </si>
  <si>
    <t>(Tarifbasis in % im Vergleich zu TVöD, TV-L)</t>
  </si>
  <si>
    <t>Verhandlungsführung</t>
  </si>
  <si>
    <t xml:space="preserve"> 1.3 a</t>
  </si>
  <si>
    <t xml:space="preserve"> 1.3 b</t>
  </si>
  <si>
    <t>Mehrkosten Essenversorgung Kita/Schule</t>
  </si>
  <si>
    <t>derzeit:</t>
  </si>
  <si>
    <t>Investitions-</t>
  </si>
  <si>
    <t xml:space="preserve"> - Ausgleichsabgabe</t>
  </si>
  <si>
    <t>Beförderungsleistungen</t>
  </si>
  <si>
    <t>2.1  Abschreibungen auf Gebäude</t>
  </si>
  <si>
    <t>Werte gemäß Anlagebuchhaltung</t>
  </si>
  <si>
    <t>Jahr der Inbetriebnahme</t>
  </si>
  <si>
    <t>Anschaffungs-/ Herstellungskosten Gebäude incl. technische Anlagen und  Außenanlagen</t>
  </si>
  <si>
    <t>öffentliche Zuschüsse</t>
  </si>
  <si>
    <t>jährliche Abschreibung aus der Anlagebuchhaltung</t>
  </si>
  <si>
    <t>2.2  Abschreibungen auf Inventar (inkl. GWG)</t>
  </si>
  <si>
    <t>Platzzahl</t>
  </si>
  <si>
    <t>Anlagespiegel</t>
  </si>
  <si>
    <t>Jährliche</t>
  </si>
  <si>
    <t>(AK / HK)</t>
  </si>
  <si>
    <t>Abschreibung</t>
  </si>
  <si>
    <t>abschreibung</t>
  </si>
  <si>
    <t>Maximale Ausstattungshöhe</t>
  </si>
  <si>
    <t>2.3   Instandhaltung und Instandsetzung / Wartung</t>
  </si>
  <si>
    <t>Beschreibung (Zweckbetimmung, Verwendung)</t>
  </si>
  <si>
    <t>Kreditinstitut</t>
  </si>
  <si>
    <t>Tag der Auf-nahme</t>
  </si>
  <si>
    <t>Höhe der Aufnahme</t>
  </si>
  <si>
    <t>Höhe Restkapital</t>
  </si>
  <si>
    <t>Zinssatz p.a.</t>
  </si>
  <si>
    <t>Zinsaufwand für das Leistungsangebot in €</t>
  </si>
  <si>
    <t>Zins- und Tilgungspläne sind den Unterlagen beizufügen.</t>
  </si>
  <si>
    <t>Beschreibung des Mietobjektes</t>
  </si>
  <si>
    <t>Mietbeginn</t>
  </si>
  <si>
    <t>Mietdauer</t>
  </si>
  <si>
    <t>Fläche in m² oder Anzahl</t>
  </si>
  <si>
    <t>Datum</t>
  </si>
  <si>
    <t>Jahre</t>
  </si>
  <si>
    <t>Jahressumme in €</t>
  </si>
  <si>
    <t>Bei Bedarf Anlagen beifügen.</t>
  </si>
  <si>
    <t>Beschreibung des Leasingobjektes  (Leasingvertrag für ..)</t>
  </si>
  <si>
    <t>Leasing-beginn</t>
  </si>
  <si>
    <t>Leasing-dauer</t>
  </si>
  <si>
    <t>Anzahl der Objekte</t>
  </si>
  <si>
    <t>Beschreibung (Zinsen für...)</t>
  </si>
  <si>
    <t>Beginn</t>
  </si>
  <si>
    <t>Dauer</t>
  </si>
  <si>
    <t>m²</t>
  </si>
  <si>
    <t>Mehrkosten für Essenversorgung Kita/Schule</t>
  </si>
  <si>
    <t xml:space="preserve">1.1 Belegung in vergangenen 12 Monaten </t>
  </si>
  <si>
    <t>von:</t>
  </si>
  <si>
    <t>(analog Blatt 5)</t>
  </si>
  <si>
    <t>in den letzten 12 Monaten bzw. im Vorjahr</t>
  </si>
  <si>
    <t>1.3 Ausgaben für Lebensmittel, Getränke, Zehrgelder und Essenversorgung Kita/Schule</t>
  </si>
  <si>
    <t>Ausgaben Lebensmittel, Getränke u. Zehrgelder</t>
  </si>
  <si>
    <t>Ausgaben Essenversorgung Kita/Schule</t>
  </si>
  <si>
    <t>Anzahl externe Versorgungstage pro Jahr</t>
  </si>
  <si>
    <t>Ausgaben ext. Essenversorgung pro Tag/Person</t>
  </si>
  <si>
    <t>2. Prospektiv ermittelte Aufwendungen für Essenversorgung Kita/Schule</t>
  </si>
  <si>
    <t>2.1 Preis pro Versorgungstag und Person</t>
  </si>
  <si>
    <t>lt. Preisinformation des Caterers</t>
  </si>
  <si>
    <t>Aufwendungsanteil in Lebensmittelpauschale</t>
  </si>
  <si>
    <t>2.3 Mehrkosten pro Versorgungstag</t>
  </si>
  <si>
    <t>Anzahl Personen im Jahresdurchschnitt</t>
  </si>
  <si>
    <t>für den künftigen Vereinbarungszeitraum</t>
  </si>
  <si>
    <t>Anzahl Versorgungstage pro Jahr</t>
  </si>
  <si>
    <t>2.4 Mehrkosten Essenversorgung pro Jahr</t>
  </si>
  <si>
    <t>Differenzbetrag Lebensmittelpauschale-Ausgaben</t>
  </si>
  <si>
    <t>Mehrkosten Essenversorgung Kita/Schule pro Jahr</t>
  </si>
  <si>
    <t xml:space="preserve">Instandhaltung/Instandsetzung </t>
  </si>
  <si>
    <t>Mieten</t>
  </si>
  <si>
    <t>Leasing</t>
  </si>
  <si>
    <t>2.4 Zinsen</t>
  </si>
  <si>
    <t>2.5 Mieten</t>
  </si>
  <si>
    <t>2.6 Leasing</t>
  </si>
  <si>
    <t>2.7 Pacht- und Erbbauzins</t>
  </si>
  <si>
    <t>Kalkulation für den künftigen Vereinbarungszeitraum vom:</t>
  </si>
  <si>
    <t>1.4 Differenz Pauschale-Ausgaben /Jahr:</t>
  </si>
  <si>
    <t>Anschrift:</t>
  </si>
  <si>
    <t xml:space="preserve"> im Vorjahr</t>
  </si>
  <si>
    <t xml:space="preserve"> verhandelt</t>
  </si>
  <si>
    <t>Basisentgelt:</t>
  </si>
  <si>
    <t>Leistungs-</t>
  </si>
  <si>
    <t>entgelt:</t>
  </si>
  <si>
    <t>aufwendungen:</t>
  </si>
  <si>
    <t>Entgelt für zusätzliche individuelle Erziehungsleistungen:</t>
  </si>
  <si>
    <t>pädagogisch</t>
  </si>
  <si>
    <t>therapeutisch</t>
  </si>
  <si>
    <t>psycholog.</t>
  </si>
  <si>
    <t>Teilnehmer:</t>
  </si>
  <si>
    <t>Verhandlungsführer</t>
  </si>
  <si>
    <t>Basis-</t>
  </si>
  <si>
    <t>entgelt</t>
  </si>
  <si>
    <t>Verhandlungsunterlagen</t>
  </si>
  <si>
    <t>zum Abschluss von Vereinbarungen nach § 78 b Abs. 1 SGB VIII</t>
  </si>
  <si>
    <t>An den örtlichen Träger</t>
  </si>
  <si>
    <t>der öffentlichen Jugendhilfe</t>
  </si>
  <si>
    <t>Anschrift der Einrichtung:</t>
  </si>
  <si>
    <t>Telefon:</t>
  </si>
  <si>
    <t>/</t>
  </si>
  <si>
    <t>Anschrift des Trägers:</t>
  </si>
  <si>
    <t>BearbeiterIn:</t>
  </si>
  <si>
    <t>Leistungsangebot:</t>
  </si>
  <si>
    <t>Grundlagen:</t>
  </si>
  <si>
    <t>1.  Leistungsvereinbarung</t>
  </si>
  <si>
    <t>vom</t>
  </si>
  <si>
    <t>Vereinbarungszeitraum vom:</t>
  </si>
  <si>
    <t>2.  Qualitätsentwicklungsvereinbarung</t>
  </si>
  <si>
    <t>3.  Entgeltvereinbarung</t>
  </si>
  <si>
    <t>täglich in Höhe von:</t>
  </si>
  <si>
    <t>bisher täglich in Höhe von:</t>
  </si>
  <si>
    <t>Entgelt für zusätzl. indiv. Erz.-leistungen:</t>
  </si>
  <si>
    <t>bisherige Fachleistungsstunde:</t>
  </si>
  <si>
    <t>Wir versichern die Richtigkeit und Vollständigkeit der in den Formularen enthaltenen Angaben.</t>
  </si>
  <si>
    <t>Stempel und rechtsverbindliche Unterschrift des Einrichtungsträgers</t>
  </si>
  <si>
    <t>Leistungs- und Qualitätsmerkmale</t>
  </si>
  <si>
    <t>1. Allgemeine Angaben</t>
  </si>
  <si>
    <t>Rechtsgrundlage:</t>
  </si>
  <si>
    <t xml:space="preserve">Zusätzliche </t>
  </si>
  <si>
    <t>Leistungsangebote:</t>
  </si>
  <si>
    <t>Angebotskapazität:</t>
  </si>
  <si>
    <t xml:space="preserve"> Plätze</t>
  </si>
  <si>
    <t>Einrichtungsart:</t>
  </si>
  <si>
    <t>stationär</t>
  </si>
  <si>
    <t>Anzahl d. Gruppen:</t>
  </si>
  <si>
    <t>teilstationär</t>
  </si>
  <si>
    <t>Aufnahmealter:</t>
  </si>
  <si>
    <t>Kinder/Jugendliche</t>
  </si>
  <si>
    <t>männlich</t>
  </si>
  <si>
    <t>Betreuungsalter:</t>
  </si>
  <si>
    <t>weiblich</t>
  </si>
  <si>
    <t xml:space="preserve">Zielgruppe und </t>
  </si>
  <si>
    <t>Aufnahmekriterien:</t>
  </si>
  <si>
    <t>Ausschlußkriterien:</t>
  </si>
  <si>
    <t>Betreuungstage:</t>
  </si>
  <si>
    <t>in der Regel</t>
  </si>
  <si>
    <t>Montag bis Freitag</t>
  </si>
  <si>
    <t>Samstag und Sonntag</t>
  </si>
  <si>
    <t>Betreuungszeit:</t>
  </si>
  <si>
    <t>Montag bis Freitag:</t>
  </si>
  <si>
    <t>Samstag und Sonntag:</t>
  </si>
  <si>
    <t>Betriebserlaubnis vom:</t>
  </si>
  <si>
    <t>weitere Aussagen zur</t>
  </si>
  <si>
    <t>Einzugsbereich:</t>
  </si>
  <si>
    <t>Zuständ. örtlicher Träger der öffentlichen Jugendhilfe:</t>
  </si>
  <si>
    <t>Hauptbeleger des Angebotes:</t>
  </si>
  <si>
    <t>Weitere Beleger mit Anzahl der Plätze:</t>
  </si>
  <si>
    <t xml:space="preserve">Weitere Angebote in </t>
  </si>
  <si>
    <t>der Gesamteinrichtung:</t>
  </si>
  <si>
    <t>Kapazität der Gesamteinrichtung:</t>
  </si>
  <si>
    <t>Erläuterungen und Ergänzungen zu den  Blättern  7  und  8</t>
  </si>
  <si>
    <t>Leitung:</t>
  </si>
  <si>
    <t>Verwaltung:</t>
  </si>
  <si>
    <t>Wirtschaftsdienst:</t>
  </si>
  <si>
    <t>Päd. Personal:</t>
  </si>
  <si>
    <t>Weiteres Personal:</t>
  </si>
  <si>
    <t>Betreuung/Aufsicht</t>
  </si>
  <si>
    <t>in der Nachtzeit:</t>
  </si>
  <si>
    <t>Supervision:</t>
  </si>
  <si>
    <t>Art:</t>
  </si>
  <si>
    <t>Team</t>
  </si>
  <si>
    <t>Einzel</t>
  </si>
  <si>
    <t>Anzahl Stunden je Monat:</t>
  </si>
  <si>
    <t>Fortbildung:</t>
  </si>
  <si>
    <t>Anzahl Maßn. im Jahr:</t>
  </si>
  <si>
    <t>Hauptinhalte:</t>
  </si>
  <si>
    <t>3. Angaben zur inhaltliche Arbeit</t>
  </si>
  <si>
    <t>4. Angaben zur räumlichen und sächlichen Ausstattung</t>
  </si>
  <si>
    <t>weitere Erläuterungen und Ergänzungen zu den  Blättern  9  und  10</t>
  </si>
  <si>
    <t>Eigentumsverhältnisse der Einrichtung/Räumlichkeiten:</t>
  </si>
  <si>
    <t>Eigentum des Trägers:</t>
  </si>
  <si>
    <t>Mieter/Pächter:</t>
  </si>
  <si>
    <t>Erbbaurecht:</t>
  </si>
  <si>
    <t>Zustand der Gebäude</t>
  </si>
  <si>
    <t>bzw. der Räumlichkeiten:</t>
  </si>
  <si>
    <t>Anzahl/Art der Wohnräume:</t>
  </si>
  <si>
    <t>Anzahl/Art weiterer Räume:</t>
  </si>
  <si>
    <t>Betriebsnotwendige Anlagen</t>
  </si>
  <si>
    <t>und Ausstattungen:</t>
  </si>
  <si>
    <t>Verpflegung:</t>
  </si>
  <si>
    <t>Eigenversorgung in Einrichtung</t>
  </si>
  <si>
    <t>Fremdversorgung</t>
  </si>
  <si>
    <t>Angebote:</t>
  </si>
  <si>
    <t>Vollverpflegung</t>
  </si>
  <si>
    <t>Mittagessen</t>
  </si>
  <si>
    <t>Vesper / Frühstück</t>
  </si>
  <si>
    <t>Getränke / Obst</t>
  </si>
  <si>
    <t>weitere Fremdleistungen:</t>
  </si>
  <si>
    <t>Wäscherei:</t>
  </si>
  <si>
    <t>Reinigung:</t>
  </si>
  <si>
    <t>Heizungsart:</t>
  </si>
  <si>
    <t>Warmwasseraufbereitung:</t>
  </si>
  <si>
    <t>Beförderungsleistungen:</t>
  </si>
  <si>
    <t>5. Qualitätsentwicklung</t>
  </si>
  <si>
    <t>Qualitätsentwicklungsziele der Qualitätsentwicklungsvereinbarung       vom</t>
  </si>
  <si>
    <t>bis zum</t>
  </si>
  <si>
    <t>Zentrale 
Qualitätsmerkmale</t>
  </si>
  <si>
    <t>Wesentliche Qualitäts- 
entwicklungsprozesse</t>
  </si>
  <si>
    <t>Festlegungen/Dokumente zu wesentlichen Qualitätsentwicklungsmaßnahmen</t>
  </si>
  <si>
    <t>Strukturqualität</t>
  </si>
  <si>
    <t>Konzeptentwicklung</t>
  </si>
  <si>
    <t>Personalentwicklung</t>
  </si>
  <si>
    <t>Prozessqualität</t>
  </si>
  <si>
    <t>Qualitätsentwicklung</t>
  </si>
  <si>
    <t>Dokumentation</t>
  </si>
  <si>
    <t>Ergebnisqualität</t>
  </si>
  <si>
    <t>Spitzenverband/Dachverband</t>
  </si>
  <si>
    <t>päd. Fachleistungsstunde:</t>
  </si>
  <si>
    <t>therap. Fachleistungsstunde:</t>
  </si>
  <si>
    <t>psych. Fachleistungsstunde:</t>
  </si>
  <si>
    <t>pädagogische Angebote</t>
  </si>
  <si>
    <t>therapeutische Angebote</t>
  </si>
  <si>
    <t xml:space="preserve"> - Zugang im Jahr</t>
  </si>
  <si>
    <t>psychologische Angebote</t>
  </si>
  <si>
    <t>Psychologe</t>
  </si>
  <si>
    <t>gesondert vereinbarter jährlicher Deckungsbeitrag bei Unterdeckung *</t>
  </si>
  <si>
    <t>Anzahl Kleinbus</t>
  </si>
  <si>
    <t>Anzahl Dienst PKW</t>
  </si>
  <si>
    <t>Kostenrichtwert pro Platz 5.000 €</t>
  </si>
  <si>
    <t>örtlicher Träger der</t>
  </si>
  <si>
    <t>der Lebensmittelpauschale / BT</t>
  </si>
  <si>
    <t>Instandhaltung/Instandsetzung/Wartung</t>
  </si>
  <si>
    <t>(Schul- bzw. Kita-Tage bzw. Durchschnitt /Person)</t>
  </si>
  <si>
    <t>Ferien</t>
  </si>
  <si>
    <t>Besonderheiten der Dienstplangestaltung:</t>
  </si>
  <si>
    <t xml:space="preserve"> a) Freiwilligendienste</t>
  </si>
  <si>
    <t>2. Angaben zur personellen Ausstattung in VzÄ</t>
  </si>
  <si>
    <t>Anzahl VzÄ</t>
  </si>
  <si>
    <t>VzÄ</t>
  </si>
  <si>
    <t>je VzÄ  (€)</t>
  </si>
  <si>
    <t>GESAMT:</t>
  </si>
  <si>
    <t>Instandhaltung /Instandsetzung (ohne Wartung)</t>
  </si>
  <si>
    <t>Fortschrei-</t>
  </si>
  <si>
    <t xml:space="preserve"> 2.1 und 2.2</t>
  </si>
  <si>
    <t>bungsindex</t>
  </si>
  <si>
    <t>Gebäude u. technische Anlagen u. Außenanlagen</t>
  </si>
  <si>
    <t>Sonstiges</t>
  </si>
  <si>
    <t>Summe Instandhaltung und Instandsetzung (ohne Wartung)</t>
  </si>
  <si>
    <t>Wartungskosten für:</t>
  </si>
  <si>
    <t>Inventar</t>
  </si>
  <si>
    <t>KfZ</t>
  </si>
  <si>
    <t>sonstige</t>
  </si>
  <si>
    <t>Gesamt</t>
  </si>
  <si>
    <t>Inventar (maximale Ausstattungshöhe)</t>
  </si>
  <si>
    <t>Stellenbezeichnung / Hinweise</t>
  </si>
  <si>
    <t>Erhaltung Gebäude und Sachausstattung</t>
  </si>
  <si>
    <t>Rechte der Kinder/Jugendl. sichern, Beteiligungs- und Beschwerdemanagement, Schutz vor Gefährdungen</t>
  </si>
  <si>
    <t>Beteiligung im Gemeinwesen, fachliche Vernetzung</t>
  </si>
  <si>
    <t>Mitwirkung an Hilfeplanung und pädagogische Gruppen- und Einzelfallarbeit</t>
  </si>
  <si>
    <t>Elternarbeit/Arbeit mit Familien</t>
  </si>
  <si>
    <t>Auswertung zu Ergebnis und Zusammenarbeit im Einzelfall</t>
  </si>
  <si>
    <t>Monats-zins</t>
  </si>
  <si>
    <t>Sozialpädagoge/staatl. anerk.Erz.</t>
  </si>
  <si>
    <t>Therapeut</t>
  </si>
  <si>
    <t xml:space="preserve">Leistungsentgelt </t>
  </si>
  <si>
    <t xml:space="preserve">Anzahl der durchschnittl. extrern Versorgten / Tag </t>
  </si>
  <si>
    <t>Anteil am Leistungs-angebot in %</t>
  </si>
  <si>
    <t>Monats-rate</t>
  </si>
  <si>
    <t>Monats-(kalt)-miete</t>
  </si>
  <si>
    <t>jährlicher Instandhaltungs-aufwand in €</t>
  </si>
  <si>
    <t>in €</t>
  </si>
  <si>
    <t>Instandhaltungskosten für Mietobjekt *</t>
  </si>
  <si>
    <t>In 2-facher Ausfertigung</t>
  </si>
  <si>
    <t xml:space="preserve">à Plätze </t>
  </si>
  <si>
    <t xml:space="preserve">b) Psychologe </t>
  </si>
  <si>
    <t>c) Heilpädagoge</t>
  </si>
  <si>
    <t xml:space="preserve"> b) Honorarkräfte </t>
  </si>
  <si>
    <t xml:space="preserve"> - Sonstiges </t>
  </si>
  <si>
    <t>in € je Platz/Tag</t>
  </si>
  <si>
    <t>Zwischen dem</t>
  </si>
  <si>
    <t>und dem örtlichen Träger</t>
  </si>
  <si>
    <t>der öffentlichen Jugendhilfe:</t>
  </si>
  <si>
    <t>wird für die Einrichtung:</t>
  </si>
  <si>
    <t>folgende Vereinbarung geschlossen:</t>
  </si>
  <si>
    <t xml:space="preserve">Grundlage sind die Verhandlungsunterlagen vom: </t>
  </si>
  <si>
    <t xml:space="preserve">Die Entgeltverhandlung fand am: </t>
  </si>
  <si>
    <t>statt und wurde protokolliert.</t>
  </si>
  <si>
    <t>€ / Tag</t>
  </si>
  <si>
    <t>Abwesenheitsentgelt:</t>
  </si>
  <si>
    <t>Bestandteile des Basisentgeltes:</t>
  </si>
  <si>
    <t>Leistungsentgelt:</t>
  </si>
  <si>
    <t>davon Personalaufwendungen:</t>
  </si>
  <si>
    <t>davon Sachaufwendungen:</t>
  </si>
  <si>
    <t>pädagogische Angebote:</t>
  </si>
  <si>
    <t>€ / Fachleistungstunde</t>
  </si>
  <si>
    <t>therapeutische Angebote:</t>
  </si>
  <si>
    <t>psychologische Abgebote:</t>
  </si>
  <si>
    <t>Die Vereinbarung gilt für den Zeitraum vom:</t>
  </si>
  <si>
    <t>Sie kann von jeder Vertragspartei mit einer Frist von 3 Monaten zum Jahresende</t>
  </si>
  <si>
    <t>gekündigt werden.</t>
  </si>
  <si>
    <t>Ort, Datum</t>
  </si>
  <si>
    <t>Örtlicher Träger der öffentlichen Jugendhilfe</t>
  </si>
  <si>
    <t>Entgeltvereinbarung nach § 78 b SGB VIII</t>
  </si>
  <si>
    <t>jährl.  Aufwand für Leistungs-angebot</t>
  </si>
  <si>
    <t>jährl. Aufwand für Leistungs-angebot</t>
  </si>
  <si>
    <t>in der Fassung vom 29.11.2018</t>
  </si>
  <si>
    <t>psychologische und pädagogische Leistungen nach Bedarf auf Grundlage des Hilfeplanes</t>
  </si>
  <si>
    <t>Belegungsstatistik der vergangenen 12 Monate</t>
  </si>
  <si>
    <t>Kalkulierte Belegung für den zukünftigen Vereinbarungszeitraum</t>
  </si>
  <si>
    <t>Vereinbarte Belegungs-kalkulation für den zukünftigen Vereinbarungszeitraum</t>
  </si>
  <si>
    <t>Auslastung der vergangenen 12 Monate</t>
  </si>
  <si>
    <t>Kalkulierte Auslastung für den zukünftigen Vereinbarungszeitraum</t>
  </si>
  <si>
    <t>Vereinbarte Auslastung für den zukünftigen Vereinbarungszeitraum</t>
  </si>
  <si>
    <t>Platzzahl entspr. Betriebserlaubnis</t>
  </si>
  <si>
    <t>kalkuliert</t>
  </si>
  <si>
    <t>verhandelter Zeitraum:</t>
  </si>
  <si>
    <t xml:space="preserve">1.2 Lebensmittelpauschale vergangenen </t>
  </si>
  <si>
    <t xml:space="preserve">     12 Monaten</t>
  </si>
  <si>
    <t xml:space="preserve">1. Aufwendungen in den letzten 12 Monaten </t>
  </si>
  <si>
    <t xml:space="preserve">in den letzten 12 Monaten </t>
  </si>
  <si>
    <r>
      <t xml:space="preserve">pro Belegungstag </t>
    </r>
    <r>
      <rPr>
        <sz val="10"/>
        <color theme="1"/>
        <rFont val="Arial"/>
        <family val="2"/>
      </rPr>
      <t>(bitte eintragen)</t>
    </r>
  </si>
  <si>
    <t xml:space="preserve">3. Abgleich mit Differenzbetrag Lebensmittelpauschale - Ausgaben in letzten 12 Monaten </t>
  </si>
  <si>
    <t>(analog Blatt 6)</t>
  </si>
  <si>
    <t>2.2 Lebensmittelpauschale im künftigen Vereinbarungszeitraum</t>
  </si>
  <si>
    <t>jährlicher Zinsaufwand</t>
  </si>
  <si>
    <t>Grundstücks-fläche</t>
  </si>
  <si>
    <t>€/Std.</t>
  </si>
  <si>
    <t xml:space="preserve">  3. Ermittlung des Divisors für den Tagessatz im künftigen Vereinbarungszeitraum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</si>
</sst>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-* #,##0.00_-;\-* #,##0.00_-;_-* &quot;-&quot;??_-;_-@_-"/>
    <numFmt numFmtId="164" formatCode="_-* #,##0.00\ _€_-;\-* #,##0.00\ _€_-;_-* &quot;-&quot;??\ _€_-;_-@_-"/>
    <numFmt numFmtId="165" formatCode="#,##0\ &quot;DM&quot;;\-#,##0\ &quot;DM&quot;"/>
    <numFmt numFmtId="166" formatCode="#,##0.00\ &quot;DM&quot;;\-#,##0.00\ &quot;DM&quot;"/>
    <numFmt numFmtId="167" formatCode="#,##0.00\ &quot;DM&quot;;[Red]\-#,##0.00\ &quot;DM&quot;"/>
    <numFmt numFmtId="168" formatCode="_-* #,##0.00\ &quot;DM&quot;_-;\-* #,##0.00\ &quot;DM&quot;_-;_-* &quot;-&quot;??\ &quot;DM&quot;_-;_-@_-"/>
    <numFmt numFmtId="169" formatCode="_-* #,##0.00\ _D_M_-;\-* #,##0.00\ _D_M_-;_-* &quot;-&quot;??\ _D_M_-;_-@_-"/>
    <numFmt numFmtId="170" formatCode="#,##0.0"/>
    <numFmt numFmtId="171" formatCode="0;0;"/>
    <numFmt numFmtId="172" formatCode="0.00;0;"/>
    <numFmt numFmtId="173" formatCode="#,##0;0;"/>
    <numFmt numFmtId="174" formatCode="#,##0\ &quot;DM&quot;;0;"/>
    <numFmt numFmtId="175" formatCode="#,##0.00;0;"/>
    <numFmt numFmtId="176" formatCode="0.0%"/>
    <numFmt numFmtId="177" formatCode="0.00%;0;"/>
    <numFmt numFmtId="178" formatCode="#,##0;0.0;"/>
    <numFmt numFmtId="179" formatCode="#,##0.00\ [$€-1]"/>
    <numFmt numFmtId="180" formatCode="#,##0.00\ &quot;€&quot;"/>
    <numFmt numFmtId="181" formatCode="_-* #,##0\ [$€-407]_-;\-* #,##0\ [$€-407]_-;_-* &quot;-&quot;??\ [$€-407]_-;_-@_-"/>
    <numFmt numFmtId="182" formatCode="_-* #,##0.00\ [$€-407]_-;\-* #,##0.00\ [$€-407]_-;_-* &quot;-&quot;??\ [$€-407]_-;_-@_-"/>
    <numFmt numFmtId="183" formatCode="_-* #,##0\ [$€-407]_-;\-* #,##0\ [$€-407]_-;_-* &quot;-&quot;\ [$€-407]_-;_-@_-"/>
    <numFmt numFmtId="184" formatCode="#,##0\ &quot;€&quot;"/>
    <numFmt numFmtId="185" formatCode="dd\.mm\.yy"/>
    <numFmt numFmtId="186" formatCode="&quot; DM&quot;#,##0.00_);\(&quot; DM&quot;#,##0.00\)"/>
    <numFmt numFmtId="187" formatCode="#,##0_ ;\-#,##0\ "/>
    <numFmt numFmtId="188" formatCode="0.00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2"/>
      <color indexed="14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2"/>
      <color indexed="12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u/>
      <sz val="16"/>
      <name val="Arial"/>
      <family val="2"/>
    </font>
    <font>
      <b/>
      <u/>
      <sz val="14"/>
      <color indexed="8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u/>
      <sz val="12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4"/>
      <name val="Arial"/>
      <family val="2"/>
    </font>
    <font>
      <b/>
      <i/>
      <sz val="12"/>
      <name val="Arial"/>
      <family val="2"/>
    </font>
    <font>
      <sz val="12"/>
      <color indexed="14"/>
      <name val="Arial"/>
      <family val="2"/>
    </font>
    <font>
      <u/>
      <sz val="12"/>
      <color indexed="14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u/>
      <sz val="11"/>
      <color indexed="8"/>
      <name val="Arial"/>
      <family val="2"/>
    </font>
    <font>
      <u/>
      <sz val="11"/>
      <name val="Arial"/>
      <family val="2"/>
    </font>
    <font>
      <sz val="11"/>
      <name val="MS Sans Serif"/>
      <family val="2"/>
    </font>
    <font>
      <sz val="11"/>
      <color rgb="FFFF0000"/>
      <name val="Arial"/>
      <family val="2"/>
    </font>
    <font>
      <sz val="6"/>
      <name val="Arial"/>
      <family val="2"/>
    </font>
    <font>
      <sz val="6"/>
      <color indexed="8"/>
      <name val="Arial"/>
      <family val="2"/>
    </font>
    <font>
      <sz val="7"/>
      <color theme="1"/>
      <name val="Arial"/>
      <family val="2"/>
    </font>
    <font>
      <strike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 style="dotted">
        <color indexed="64"/>
      </left>
      <right style="thin">
        <color indexed="64"/>
      </right>
      <top/>
      <bottom style="dash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tted">
        <color indexed="64"/>
      </left>
      <right/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ott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</borders>
  <cellStyleXfs count="14">
    <xf numFmtId="0" fontId="0" fillId="0" borderId="0"/>
    <xf numFmtId="16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25" fillId="0" borderId="0"/>
    <xf numFmtId="0" fontId="6" fillId="0" borderId="0"/>
    <xf numFmtId="9" fontId="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164" fontId="9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970">
    <xf numFmtId="0" fontId="0" fillId="0" borderId="0" xfId="0"/>
    <xf numFmtId="0" fontId="6" fillId="0" borderId="0" xfId="4" applyFont="1"/>
    <xf numFmtId="0" fontId="9" fillId="0" borderId="0" xfId="4" applyFont="1"/>
    <xf numFmtId="0" fontId="6" fillId="0" borderId="1" xfId="5" applyBorder="1"/>
    <xf numFmtId="0" fontId="6" fillId="0" borderId="2" xfId="5" applyBorder="1"/>
    <xf numFmtId="0" fontId="6" fillId="0" borderId="3" xfId="5" applyBorder="1"/>
    <xf numFmtId="0" fontId="6" fillId="0" borderId="0" xfId="5"/>
    <xf numFmtId="0" fontId="6" fillId="0" borderId="4" xfId="5" applyBorder="1"/>
    <xf numFmtId="0" fontId="19" fillId="0" borderId="0" xfId="5" applyFont="1" applyAlignment="1">
      <alignment horizontal="centerContinuous"/>
    </xf>
    <xf numFmtId="0" fontId="9" fillId="0" borderId="0" xfId="5" applyFont="1" applyAlignment="1">
      <alignment horizontal="centerContinuous"/>
    </xf>
    <xf numFmtId="0" fontId="6" fillId="0" borderId="5" xfId="5" applyBorder="1"/>
    <xf numFmtId="0" fontId="19" fillId="0" borderId="0" xfId="5" applyFont="1"/>
    <xf numFmtId="0" fontId="9" fillId="0" borderId="0" xfId="5" applyFont="1"/>
    <xf numFmtId="0" fontId="8" fillId="0" borderId="4" xfId="5" applyFont="1" applyBorder="1"/>
    <xf numFmtId="0" fontId="14" fillId="0" borderId="0" xfId="5" applyFont="1"/>
    <xf numFmtId="0" fontId="8" fillId="0" borderId="0" xfId="5" applyFont="1"/>
    <xf numFmtId="0" fontId="0" fillId="0" borderId="10" xfId="5" applyFont="1" applyBorder="1" applyAlignment="1">
      <alignment horizontal="center" wrapText="1"/>
    </xf>
    <xf numFmtId="0" fontId="8" fillId="0" borderId="5" xfId="5" applyFont="1" applyBorder="1"/>
    <xf numFmtId="0" fontId="6" fillId="0" borderId="13" xfId="5" applyBorder="1" applyAlignment="1">
      <alignment horizontal="center" wrapText="1"/>
    </xf>
    <xf numFmtId="0" fontId="6" fillId="0" borderId="20" xfId="5" applyBorder="1"/>
    <xf numFmtId="0" fontId="8" fillId="0" borderId="16" xfId="5" applyFont="1" applyBorder="1"/>
    <xf numFmtId="173" fontId="8" fillId="0" borderId="16" xfId="3" applyNumberFormat="1" applyFont="1" applyFill="1" applyBorder="1" applyProtection="1"/>
    <xf numFmtId="173" fontId="8" fillId="0" borderId="21" xfId="5" applyNumberFormat="1" applyFont="1" applyBorder="1" applyAlignment="1">
      <alignment horizontal="center"/>
    </xf>
    <xf numFmtId="173" fontId="14" fillId="0" borderId="0" xfId="5" applyNumberFormat="1" applyFont="1" applyAlignment="1">
      <alignment horizontal="right"/>
    </xf>
    <xf numFmtId="173" fontId="8" fillId="0" borderId="0" xfId="5" applyNumberFormat="1" applyFont="1"/>
    <xf numFmtId="3" fontId="8" fillId="0" borderId="0" xfId="3" applyNumberFormat="1" applyFont="1" applyFill="1" applyBorder="1" applyAlignment="1" applyProtection="1"/>
    <xf numFmtId="0" fontId="14" fillId="0" borderId="0" xfId="5" applyFont="1" applyAlignment="1">
      <alignment horizontal="left"/>
    </xf>
    <xf numFmtId="173" fontId="14" fillId="0" borderId="0" xfId="3" applyNumberFormat="1" applyFont="1" applyFill="1" applyBorder="1" applyAlignment="1" applyProtection="1">
      <alignment horizontal="left"/>
    </xf>
    <xf numFmtId="173" fontId="14" fillId="0" borderId="0" xfId="3" applyNumberFormat="1" applyFont="1" applyFill="1" applyBorder="1" applyAlignment="1" applyProtection="1">
      <alignment horizontal="right"/>
    </xf>
    <xf numFmtId="0" fontId="14" fillId="0" borderId="0" xfId="3" applyNumberFormat="1" applyFont="1" applyFill="1" applyBorder="1" applyAlignment="1" applyProtection="1">
      <alignment horizontal="left"/>
    </xf>
    <xf numFmtId="174" fontId="14" fillId="0" borderId="0" xfId="3" applyNumberFormat="1" applyFont="1" applyFill="1" applyBorder="1" applyProtection="1"/>
    <xf numFmtId="0" fontId="15" fillId="0" borderId="0" xfId="5" applyFont="1" applyAlignment="1">
      <alignment horizontal="left"/>
    </xf>
    <xf numFmtId="0" fontId="6" fillId="0" borderId="7" xfId="5" applyBorder="1"/>
    <xf numFmtId="0" fontId="15" fillId="0" borderId="8" xfId="5" applyFont="1" applyBorder="1"/>
    <xf numFmtId="0" fontId="9" fillId="0" borderId="8" xfId="5" applyFont="1" applyBorder="1"/>
    <xf numFmtId="0" fontId="6" fillId="0" borderId="8" xfId="5" applyBorder="1"/>
    <xf numFmtId="0" fontId="6" fillId="0" borderId="9" xfId="5" applyBorder="1"/>
    <xf numFmtId="0" fontId="15" fillId="0" borderId="0" xfId="5" applyFont="1"/>
    <xf numFmtId="0" fontId="15" fillId="0" borderId="2" xfId="5" applyFont="1" applyBorder="1"/>
    <xf numFmtId="0" fontId="9" fillId="0" borderId="2" xfId="5" applyFont="1" applyBorder="1"/>
    <xf numFmtId="0" fontId="11" fillId="0" borderId="4" xfId="5" applyFont="1" applyBorder="1"/>
    <xf numFmtId="0" fontId="11" fillId="0" borderId="0" xfId="5" applyFont="1"/>
    <xf numFmtId="165" fontId="12" fillId="0" borderId="10" xfId="5" applyNumberFormat="1" applyFont="1" applyBorder="1" applyAlignment="1">
      <alignment horizontal="center" wrapText="1"/>
    </xf>
    <xf numFmtId="0" fontId="11" fillId="0" borderId="5" xfId="5" applyFont="1" applyBorder="1"/>
    <xf numFmtId="165" fontId="12" fillId="0" borderId="11" xfId="5" applyNumberFormat="1" applyFont="1" applyBorder="1" applyAlignment="1">
      <alignment horizontal="center" wrapText="1"/>
    </xf>
    <xf numFmtId="0" fontId="12" fillId="0" borderId="20" xfId="5" applyFont="1" applyBorder="1"/>
    <xf numFmtId="0" fontId="10" fillId="0" borderId="0" xfId="5" applyFont="1"/>
    <xf numFmtId="0" fontId="10" fillId="0" borderId="0" xfId="5" applyFont="1" applyAlignment="1">
      <alignment horizontal="center"/>
    </xf>
    <xf numFmtId="0" fontId="24" fillId="0" borderId="0" xfId="5" applyFont="1" applyAlignment="1">
      <alignment horizontal="left"/>
    </xf>
    <xf numFmtId="0" fontId="24" fillId="0" borderId="0" xfId="5" applyFont="1" applyAlignment="1">
      <alignment horizontal="center"/>
    </xf>
    <xf numFmtId="0" fontId="8" fillId="0" borderId="7" xfId="5" applyFont="1" applyBorder="1"/>
    <xf numFmtId="0" fontId="8" fillId="0" borderId="8" xfId="5" applyFont="1" applyBorder="1"/>
    <xf numFmtId="0" fontId="8" fillId="0" borderId="9" xfId="5" applyFont="1" applyBorder="1"/>
    <xf numFmtId="0" fontId="9" fillId="0" borderId="5" xfId="5" applyFont="1" applyBorder="1"/>
    <xf numFmtId="0" fontId="9" fillId="0" borderId="0" xfId="5" applyFont="1" applyAlignment="1">
      <alignment horizontal="left"/>
    </xf>
    <xf numFmtId="14" fontId="9" fillId="0" borderId="0" xfId="5" applyNumberFormat="1" applyFont="1" applyAlignment="1">
      <alignment horizontal="centerContinuous"/>
    </xf>
    <xf numFmtId="0" fontId="6" fillId="0" borderId="0" xfId="5" applyAlignment="1">
      <alignment horizontal="right"/>
    </xf>
    <xf numFmtId="173" fontId="8" fillId="0" borderId="0" xfId="5" applyNumberFormat="1" applyFont="1" applyAlignment="1">
      <alignment horizontal="right"/>
    </xf>
    <xf numFmtId="173" fontId="14" fillId="0" borderId="0" xfId="5" applyNumberFormat="1" applyFont="1" applyAlignment="1">
      <alignment horizontal="centerContinuous"/>
    </xf>
    <xf numFmtId="173" fontId="8" fillId="0" borderId="0" xfId="5" applyNumberFormat="1" applyFont="1" applyAlignment="1">
      <alignment horizontal="centerContinuous"/>
    </xf>
    <xf numFmtId="0" fontId="15" fillId="0" borderId="8" xfId="5" applyFont="1" applyBorder="1" applyAlignment="1">
      <alignment horizontal="centerContinuous"/>
    </xf>
    <xf numFmtId="0" fontId="9" fillId="0" borderId="8" xfId="5" applyFont="1" applyBorder="1" applyAlignment="1">
      <alignment horizontal="centerContinuous"/>
    </xf>
    <xf numFmtId="0" fontId="15" fillId="0" borderId="8" xfId="5" applyFont="1" applyBorder="1" applyAlignment="1">
      <alignment horizontal="left"/>
    </xf>
    <xf numFmtId="0" fontId="32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20" fillId="0" borderId="0" xfId="4" applyFont="1" applyAlignment="1">
      <alignment horizontal="center"/>
    </xf>
    <xf numFmtId="0" fontId="25" fillId="0" borderId="0" xfId="4"/>
    <xf numFmtId="0" fontId="9" fillId="0" borderId="0" xfId="4" applyFont="1" applyAlignment="1">
      <alignment horizontal="right"/>
    </xf>
    <xf numFmtId="0" fontId="14" fillId="0" borderId="0" xfId="4" applyFont="1"/>
    <xf numFmtId="0" fontId="5" fillId="0" borderId="0" xfId="4" applyFont="1"/>
    <xf numFmtId="0" fontId="9" fillId="0" borderId="0" xfId="4" applyFont="1" applyAlignment="1">
      <alignment horizontal="left" wrapText="1"/>
    </xf>
    <xf numFmtId="167" fontId="6" fillId="0" borderId="0" xfId="4" applyNumberFormat="1" applyFont="1"/>
    <xf numFmtId="186" fontId="6" fillId="0" borderId="0" xfId="4" applyNumberFormat="1" applyFont="1"/>
    <xf numFmtId="0" fontId="15" fillId="0" borderId="0" xfId="4" applyFont="1"/>
    <xf numFmtId="186" fontId="9" fillId="0" borderId="0" xfId="4" applyNumberFormat="1" applyFont="1"/>
    <xf numFmtId="180" fontId="9" fillId="0" borderId="0" xfId="4" applyNumberFormat="1" applyFont="1"/>
    <xf numFmtId="0" fontId="9" fillId="0" borderId="8" xfId="4" applyFont="1" applyBorder="1"/>
    <xf numFmtId="185" fontId="9" fillId="0" borderId="0" xfId="4" applyNumberFormat="1" applyFont="1"/>
    <xf numFmtId="0" fontId="9" fillId="0" borderId="0" xfId="4" applyFont="1" applyAlignment="1">
      <alignment horizontal="center"/>
    </xf>
    <xf numFmtId="2" fontId="27" fillId="0" borderId="0" xfId="0" applyNumberFormat="1" applyFont="1"/>
    <xf numFmtId="173" fontId="27" fillId="0" borderId="12" xfId="0" applyNumberFormat="1" applyFont="1" applyBorder="1"/>
    <xf numFmtId="172" fontId="29" fillId="0" borderId="0" xfId="0" applyNumberFormat="1" applyFont="1"/>
    <xf numFmtId="3" fontId="27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28" fillId="0" borderId="0" xfId="0" applyFont="1" applyAlignment="1">
      <alignment horizontal="centerContinuous"/>
    </xf>
    <xf numFmtId="0" fontId="3" fillId="0" borderId="4" xfId="0" applyFont="1" applyBorder="1"/>
    <xf numFmtId="0" fontId="3" fillId="0" borderId="5" xfId="0" applyFont="1" applyBorder="1"/>
    <xf numFmtId="0" fontId="36" fillId="0" borderId="0" xfId="0" applyFont="1"/>
    <xf numFmtId="0" fontId="27" fillId="0" borderId="0" xfId="0" applyFont="1"/>
    <xf numFmtId="0" fontId="30" fillId="0" borderId="0" xfId="0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36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172" fontId="30" fillId="0" borderId="0" xfId="0" applyNumberFormat="1" applyFont="1" applyAlignment="1">
      <alignment horizontal="center"/>
    </xf>
    <xf numFmtId="0" fontId="36" fillId="0" borderId="0" xfId="0" applyFont="1" applyAlignment="1">
      <alignment horizontal="centerContinuous"/>
    </xf>
    <xf numFmtId="0" fontId="27" fillId="0" borderId="0" xfId="0" applyFont="1" applyAlignment="1">
      <alignment horizontal="centerContinuous"/>
    </xf>
    <xf numFmtId="0" fontId="3" fillId="0" borderId="7" xfId="0" applyFont="1" applyBorder="1"/>
    <xf numFmtId="0" fontId="3" fillId="0" borderId="9" xfId="0" applyFont="1" applyBorder="1"/>
    <xf numFmtId="0" fontId="36" fillId="0" borderId="6" xfId="0" applyFont="1" applyBorder="1"/>
    <xf numFmtId="171" fontId="30" fillId="0" borderId="6" xfId="0" applyNumberFormat="1" applyFont="1" applyBorder="1"/>
    <xf numFmtId="0" fontId="8" fillId="0" borderId="0" xfId="0" applyFont="1"/>
    <xf numFmtId="0" fontId="14" fillId="0" borderId="0" xfId="0" applyFont="1"/>
    <xf numFmtId="0" fontId="8" fillId="0" borderId="0" xfId="0" applyFont="1" applyAlignment="1">
      <alignment horizontal="left"/>
    </xf>
    <xf numFmtId="0" fontId="31" fillId="0" borderId="2" xfId="0" applyFont="1" applyBorder="1"/>
    <xf numFmtId="0" fontId="31" fillId="0" borderId="3" xfId="0" applyFont="1" applyBorder="1"/>
    <xf numFmtId="0" fontId="36" fillId="0" borderId="4" xfId="0" applyFont="1" applyBorder="1"/>
    <xf numFmtId="0" fontId="37" fillId="0" borderId="0" xfId="0" applyFont="1" applyAlignment="1">
      <alignment horizontal="centerContinuous"/>
    </xf>
    <xf numFmtId="0" fontId="28" fillId="0" borderId="0" xfId="0" applyFont="1"/>
    <xf numFmtId="0" fontId="38" fillId="0" borderId="0" xfId="0" applyFont="1"/>
    <xf numFmtId="0" fontId="36" fillId="0" borderId="5" xfId="0" applyFont="1" applyBorder="1"/>
    <xf numFmtId="0" fontId="39" fillId="0" borderId="0" xfId="0" applyFont="1"/>
    <xf numFmtId="0" fontId="30" fillId="0" borderId="0" xfId="0" applyFont="1" applyAlignment="1">
      <alignment horizontal="center"/>
    </xf>
    <xf numFmtId="3" fontId="36" fillId="0" borderId="0" xfId="0" applyNumberFormat="1" applyFont="1" applyAlignment="1">
      <alignment horizontal="center"/>
    </xf>
    <xf numFmtId="0" fontId="36" fillId="0" borderId="5" xfId="0" applyFont="1" applyBorder="1" applyAlignment="1">
      <alignment horizontal="center"/>
    </xf>
    <xf numFmtId="10" fontId="30" fillId="0" borderId="0" xfId="2" applyNumberFormat="1" applyFont="1" applyFill="1" applyBorder="1" applyAlignment="1" applyProtection="1">
      <alignment horizontal="center"/>
    </xf>
    <xf numFmtId="10" fontId="30" fillId="0" borderId="8" xfId="2" applyNumberFormat="1" applyFont="1" applyFill="1" applyBorder="1" applyAlignment="1" applyProtection="1">
      <alignment horizontal="center"/>
    </xf>
    <xf numFmtId="0" fontId="31" fillId="0" borderId="8" xfId="0" applyFont="1" applyBorder="1"/>
    <xf numFmtId="0" fontId="31" fillId="0" borderId="9" xfId="0" applyFont="1" applyBorder="1"/>
    <xf numFmtId="0" fontId="31" fillId="0" borderId="0" xfId="0" applyFont="1"/>
    <xf numFmtId="0" fontId="27" fillId="0" borderId="1" xfId="0" applyFont="1" applyBorder="1"/>
    <xf numFmtId="0" fontId="27" fillId="0" borderId="2" xfId="0" applyFont="1" applyBorder="1"/>
    <xf numFmtId="0" fontId="27" fillId="2" borderId="2" xfId="0" applyFont="1" applyFill="1" applyBorder="1"/>
    <xf numFmtId="2" fontId="27" fillId="0" borderId="2" xfId="0" applyNumberFormat="1" applyFont="1" applyBorder="1"/>
    <xf numFmtId="0" fontId="27" fillId="0" borderId="3" xfId="0" applyFont="1" applyBorder="1"/>
    <xf numFmtId="0" fontId="27" fillId="0" borderId="4" xfId="0" applyFont="1" applyBorder="1"/>
    <xf numFmtId="0" fontId="27" fillId="2" borderId="0" xfId="0" applyFont="1" applyFill="1" applyAlignment="1">
      <alignment horizontal="centerContinuous"/>
    </xf>
    <xf numFmtId="2" fontId="27" fillId="0" borderId="0" xfId="0" applyNumberFormat="1" applyFont="1" applyAlignment="1">
      <alignment horizontal="centerContinuous"/>
    </xf>
    <xf numFmtId="0" fontId="27" fillId="0" borderId="5" xfId="0" applyFont="1" applyBorder="1"/>
    <xf numFmtId="0" fontId="27" fillId="2" borderId="0" xfId="0" applyFont="1" applyFill="1"/>
    <xf numFmtId="0" fontId="27" fillId="0" borderId="6" xfId="0" applyFont="1" applyBorder="1"/>
    <xf numFmtId="0" fontId="30" fillId="0" borderId="6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38" fillId="0" borderId="0" xfId="0" applyFont="1" applyAlignment="1">
      <alignment horizontal="centerContinuous"/>
    </xf>
    <xf numFmtId="2" fontId="27" fillId="0" borderId="0" xfId="0" applyNumberFormat="1" applyFont="1" applyAlignment="1">
      <alignment horizontal="center"/>
    </xf>
    <xf numFmtId="0" fontId="38" fillId="0" borderId="4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38" fillId="2" borderId="0" xfId="0" applyFont="1" applyFill="1" applyAlignment="1">
      <alignment horizontal="centerContinuous"/>
    </xf>
    <xf numFmtId="2" fontId="38" fillId="0" borderId="0" xfId="0" applyNumberFormat="1" applyFont="1" applyAlignment="1">
      <alignment horizontal="centerContinuous"/>
    </xf>
    <xf numFmtId="0" fontId="38" fillId="0" borderId="5" xfId="0" applyFont="1" applyBorder="1" applyAlignment="1">
      <alignment horizontal="centerContinuous"/>
    </xf>
    <xf numFmtId="0" fontId="36" fillId="2" borderId="1" xfId="0" applyFont="1" applyFill="1" applyBorder="1" applyAlignment="1">
      <alignment horizontal="centerContinuous"/>
    </xf>
    <xf numFmtId="2" fontId="36" fillId="0" borderId="3" xfId="0" applyNumberFormat="1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27" fillId="2" borderId="7" xfId="0" applyFont="1" applyFill="1" applyBorder="1" applyAlignment="1">
      <alignment horizontal="center"/>
    </xf>
    <xf numFmtId="2" fontId="27" fillId="0" borderId="9" xfId="0" applyNumberFormat="1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2" borderId="12" xfId="0" applyFont="1" applyFill="1" applyBorder="1" applyAlignment="1">
      <alignment horizontal="center"/>
    </xf>
    <xf numFmtId="2" fontId="27" fillId="0" borderId="12" xfId="0" applyNumberFormat="1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16" fontId="27" fillId="0" borderId="12" xfId="0" applyNumberFormat="1" applyFont="1" applyBorder="1"/>
    <xf numFmtId="0" fontId="27" fillId="0" borderId="20" xfId="0" applyFont="1" applyBorder="1"/>
    <xf numFmtId="0" fontId="27" fillId="0" borderId="21" xfId="0" applyFont="1" applyBorder="1" applyAlignment="1">
      <alignment horizontal="right"/>
    </xf>
    <xf numFmtId="173" fontId="27" fillId="2" borderId="12" xfId="0" applyNumberFormat="1" applyFont="1" applyFill="1" applyBorder="1"/>
    <xf numFmtId="0" fontId="36" fillId="0" borderId="13" xfId="0" applyFont="1" applyBorder="1"/>
    <xf numFmtId="16" fontId="27" fillId="0" borderId="0" xfId="0" applyNumberFormat="1" applyFont="1"/>
    <xf numFmtId="16" fontId="36" fillId="0" borderId="0" xfId="0" applyNumberFormat="1" applyFont="1"/>
    <xf numFmtId="4" fontId="27" fillId="2" borderId="0" xfId="0" applyNumberFormat="1" applyFont="1" applyFill="1"/>
    <xf numFmtId="4" fontId="27" fillId="0" borderId="0" xfId="0" applyNumberFormat="1" applyFont="1"/>
    <xf numFmtId="10" fontId="36" fillId="0" borderId="5" xfId="0" applyNumberFormat="1" applyFont="1" applyBorder="1" applyAlignment="1">
      <alignment horizontal="center"/>
    </xf>
    <xf numFmtId="0" fontId="27" fillId="0" borderId="12" xfId="0" applyFont="1" applyBorder="1"/>
    <xf numFmtId="0" fontId="27" fillId="0" borderId="21" xfId="0" applyFont="1" applyBorder="1"/>
    <xf numFmtId="169" fontId="36" fillId="0" borderId="13" xfId="1" applyFont="1" applyFill="1" applyBorder="1" applyAlignment="1" applyProtection="1">
      <alignment horizontal="center"/>
    </xf>
    <xf numFmtId="9" fontId="36" fillId="0" borderId="13" xfId="0" applyNumberFormat="1" applyFont="1" applyBorder="1" applyAlignment="1">
      <alignment horizontal="center"/>
    </xf>
    <xf numFmtId="9" fontId="36" fillId="0" borderId="5" xfId="0" applyNumberFormat="1" applyFont="1" applyBorder="1" applyAlignment="1">
      <alignment horizontal="center"/>
    </xf>
    <xf numFmtId="49" fontId="27" fillId="0" borderId="12" xfId="0" applyNumberFormat="1" applyFont="1" applyBorder="1"/>
    <xf numFmtId="49" fontId="27" fillId="0" borderId="0" xfId="0" applyNumberFormat="1" applyFont="1"/>
    <xf numFmtId="49" fontId="27" fillId="2" borderId="0" xfId="0" applyNumberFormat="1" applyFont="1" applyFill="1"/>
    <xf numFmtId="175" fontId="29" fillId="2" borderId="0" xfId="0" applyNumberFormat="1" applyFont="1" applyFill="1"/>
    <xf numFmtId="175" fontId="29" fillId="0" borderId="0" xfId="0" applyNumberFormat="1" applyFont="1"/>
    <xf numFmtId="10" fontId="36" fillId="0" borderId="5" xfId="0" applyNumberFormat="1" applyFont="1" applyBorder="1"/>
    <xf numFmtId="0" fontId="27" fillId="0" borderId="7" xfId="0" applyFont="1" applyBorder="1"/>
    <xf numFmtId="0" fontId="27" fillId="0" borderId="8" xfId="0" applyFont="1" applyBorder="1"/>
    <xf numFmtId="0" fontId="3" fillId="2" borderId="8" xfId="0" applyFont="1" applyFill="1" applyBorder="1" applyAlignment="1">
      <alignment horizontal="right"/>
    </xf>
    <xf numFmtId="2" fontId="27" fillId="0" borderId="8" xfId="0" applyNumberFormat="1" applyFont="1" applyBorder="1"/>
    <xf numFmtId="0" fontId="27" fillId="0" borderId="9" xfId="0" applyFont="1" applyBorder="1"/>
    <xf numFmtId="0" fontId="31" fillId="2" borderId="0" xfId="0" applyFont="1" applyFill="1"/>
    <xf numFmtId="2" fontId="31" fillId="0" borderId="0" xfId="0" applyNumberFormat="1" applyFont="1"/>
    <xf numFmtId="0" fontId="27" fillId="3" borderId="1" xfId="9" applyFont="1" applyFill="1" applyBorder="1"/>
    <xf numFmtId="0" fontId="27" fillId="3" borderId="2" xfId="9" applyFont="1" applyFill="1" applyBorder="1"/>
    <xf numFmtId="2" fontId="27" fillId="3" borderId="2" xfId="9" applyNumberFormat="1" applyFont="1" applyFill="1" applyBorder="1"/>
    <xf numFmtId="0" fontId="27" fillId="3" borderId="3" xfId="9" applyFont="1" applyFill="1" applyBorder="1"/>
    <xf numFmtId="0" fontId="27" fillId="0" borderId="0" xfId="9" applyFont="1"/>
    <xf numFmtId="0" fontId="27" fillId="3" borderId="4" xfId="9" applyFont="1" applyFill="1" applyBorder="1"/>
    <xf numFmtId="0" fontId="37" fillId="3" borderId="0" xfId="9" applyFont="1" applyFill="1" applyAlignment="1">
      <alignment horizontal="centerContinuous"/>
    </xf>
    <xf numFmtId="0" fontId="27" fillId="3" borderId="0" xfId="9" applyFont="1" applyFill="1" applyAlignment="1">
      <alignment horizontal="centerContinuous"/>
    </xf>
    <xf numFmtId="2" fontId="27" fillId="3" borderId="0" xfId="9" applyNumberFormat="1" applyFont="1" applyFill="1" applyAlignment="1">
      <alignment horizontal="centerContinuous"/>
    </xf>
    <xf numFmtId="0" fontId="27" fillId="3" borderId="5" xfId="9" applyFont="1" applyFill="1" applyBorder="1"/>
    <xf numFmtId="0" fontId="27" fillId="3" borderId="0" xfId="9" applyFont="1" applyFill="1"/>
    <xf numFmtId="2" fontId="27" fillId="3" borderId="0" xfId="9" applyNumberFormat="1" applyFont="1" applyFill="1"/>
    <xf numFmtId="0" fontId="39" fillId="3" borderId="0" xfId="9" applyFont="1" applyFill="1"/>
    <xf numFmtId="0" fontId="30" fillId="3" borderId="0" xfId="9" applyFont="1" applyFill="1" applyAlignment="1">
      <alignment horizontal="left"/>
    </xf>
    <xf numFmtId="0" fontId="30" fillId="3" borderId="0" xfId="9" applyFont="1" applyFill="1" applyAlignment="1">
      <alignment horizontal="center"/>
    </xf>
    <xf numFmtId="0" fontId="3" fillId="3" borderId="0" xfId="9" applyFont="1" applyFill="1" applyAlignment="1">
      <alignment horizontal="left"/>
    </xf>
    <xf numFmtId="0" fontId="36" fillId="3" borderId="0" xfId="9" applyFont="1" applyFill="1" applyAlignment="1">
      <alignment horizontal="left"/>
    </xf>
    <xf numFmtId="0" fontId="36" fillId="3" borderId="0" xfId="9" applyFont="1" applyFill="1"/>
    <xf numFmtId="0" fontId="29" fillId="3" borderId="0" xfId="9" applyFont="1" applyFill="1" applyAlignment="1">
      <alignment horizontal="center"/>
    </xf>
    <xf numFmtId="3" fontId="30" fillId="3" borderId="0" xfId="9" applyNumberFormat="1" applyFont="1" applyFill="1" applyAlignment="1">
      <alignment horizontal="center"/>
    </xf>
    <xf numFmtId="0" fontId="30" fillId="3" borderId="0" xfId="9" applyFont="1" applyFill="1"/>
    <xf numFmtId="0" fontId="27" fillId="3" borderId="0" xfId="9" applyFont="1" applyFill="1" applyAlignment="1">
      <alignment horizontal="left"/>
    </xf>
    <xf numFmtId="0" fontId="27" fillId="3" borderId="0" xfId="9" applyFont="1" applyFill="1" applyAlignment="1">
      <alignment horizontal="right"/>
    </xf>
    <xf numFmtId="1" fontId="27" fillId="3" borderId="0" xfId="9" applyNumberFormat="1" applyFont="1" applyFill="1" applyAlignment="1">
      <alignment horizontal="left"/>
    </xf>
    <xf numFmtId="49" fontId="27" fillId="3" borderId="7" xfId="9" applyNumberFormat="1" applyFont="1" applyFill="1" applyBorder="1"/>
    <xf numFmtId="0" fontId="27" fillId="3" borderId="8" xfId="9" applyFont="1" applyFill="1" applyBorder="1"/>
    <xf numFmtId="49" fontId="27" fillId="3" borderId="0" xfId="9" applyNumberFormat="1" applyFont="1" applyFill="1"/>
    <xf numFmtId="180" fontId="29" fillId="3" borderId="0" xfId="9" applyNumberFormat="1" applyFont="1" applyFill="1"/>
    <xf numFmtId="49" fontId="30" fillId="3" borderId="0" xfId="9" applyNumberFormat="1" applyFont="1" applyFill="1"/>
    <xf numFmtId="0" fontId="29" fillId="3" borderId="0" xfId="9" applyFont="1" applyFill="1"/>
    <xf numFmtId="0" fontId="3" fillId="3" borderId="7" xfId="9" applyFont="1" applyFill="1" applyBorder="1"/>
    <xf numFmtId="0" fontId="31" fillId="3" borderId="8" xfId="9" applyFont="1" applyFill="1" applyBorder="1"/>
    <xf numFmtId="2" fontId="31" fillId="3" borderId="8" xfId="9" applyNumberFormat="1" applyFont="1" applyFill="1" applyBorder="1"/>
    <xf numFmtId="0" fontId="31" fillId="3" borderId="9" xfId="9" applyFont="1" applyFill="1" applyBorder="1"/>
    <xf numFmtId="0" fontId="3" fillId="0" borderId="0" xfId="9" applyFont="1"/>
    <xf numFmtId="0" fontId="31" fillId="0" borderId="0" xfId="9" applyFont="1"/>
    <xf numFmtId="0" fontId="31" fillId="2" borderId="0" xfId="9" applyFont="1" applyFill="1"/>
    <xf numFmtId="2" fontId="31" fillId="0" borderId="0" xfId="9" applyNumberFormat="1" applyFont="1"/>
    <xf numFmtId="0" fontId="29" fillId="3" borderId="0" xfId="9" applyFont="1" applyFill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49" fontId="28" fillId="0" borderId="0" xfId="0" applyNumberFormat="1" applyFont="1" applyAlignment="1">
      <alignment horizontal="centerContinuous"/>
    </xf>
    <xf numFmtId="1" fontId="28" fillId="0" borderId="0" xfId="0" applyNumberFormat="1" applyFont="1" applyAlignment="1">
      <alignment horizontal="centerContinuous"/>
    </xf>
    <xf numFmtId="3" fontId="28" fillId="0" borderId="0" xfId="0" applyNumberFormat="1" applyFont="1" applyAlignment="1">
      <alignment horizontal="centerContinuous"/>
    </xf>
    <xf numFmtId="3" fontId="38" fillId="0" borderId="0" xfId="0" applyNumberFormat="1" applyFont="1" applyAlignment="1">
      <alignment horizontal="centerContinuous"/>
    </xf>
    <xf numFmtId="49" fontId="29" fillId="0" borderId="0" xfId="0" applyNumberFormat="1" applyFont="1"/>
    <xf numFmtId="1" fontId="27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/>
    </xf>
    <xf numFmtId="0" fontId="30" fillId="0" borderId="0" xfId="0" applyFont="1" applyAlignment="1">
      <alignment horizontal="left"/>
    </xf>
    <xf numFmtId="3" fontId="35" fillId="0" borderId="10" xfId="0" applyNumberFormat="1" applyFont="1" applyBorder="1" applyAlignment="1">
      <alignment horizontal="center"/>
    </xf>
    <xf numFmtId="3" fontId="35" fillId="0" borderId="0" xfId="0" applyNumberFormat="1" applyFont="1" applyAlignment="1">
      <alignment horizontal="center"/>
    </xf>
    <xf numFmtId="3" fontId="35" fillId="0" borderId="13" xfId="0" applyNumberFormat="1" applyFont="1" applyBorder="1" applyAlignment="1">
      <alignment horizontal="center"/>
    </xf>
    <xf numFmtId="3" fontId="40" fillId="0" borderId="13" xfId="0" applyNumberFormat="1" applyFont="1" applyBorder="1" applyAlignment="1">
      <alignment horizontal="center"/>
    </xf>
    <xf numFmtId="3" fontId="35" fillId="0" borderId="11" xfId="0" applyNumberFormat="1" applyFont="1" applyBorder="1" applyAlignment="1">
      <alignment horizontal="center"/>
    </xf>
    <xf numFmtId="3" fontId="35" fillId="0" borderId="11" xfId="0" quotePrefix="1" applyNumberFormat="1" applyFont="1" applyBorder="1" applyAlignment="1">
      <alignment horizontal="center"/>
    </xf>
    <xf numFmtId="3" fontId="35" fillId="0" borderId="0" xfId="0" quotePrefix="1" applyNumberFormat="1" applyFont="1" applyAlignment="1">
      <alignment horizontal="center"/>
    </xf>
    <xf numFmtId="1" fontId="30" fillId="0" borderId="0" xfId="0" applyNumberFormat="1" applyFont="1" applyAlignment="1">
      <alignment horizontal="center"/>
    </xf>
    <xf numFmtId="0" fontId="31" fillId="0" borderId="4" xfId="0" applyFont="1" applyBorder="1"/>
    <xf numFmtId="1" fontId="40" fillId="0" borderId="0" xfId="0" applyNumberFormat="1" applyFont="1" applyAlignment="1">
      <alignment horizontal="center"/>
    </xf>
    <xf numFmtId="4" fontId="40" fillId="0" borderId="0" xfId="0" applyNumberFormat="1" applyFont="1" applyAlignment="1">
      <alignment horizontal="center"/>
    </xf>
    <xf numFmtId="0" fontId="31" fillId="0" borderId="5" xfId="0" applyFont="1" applyBorder="1"/>
    <xf numFmtId="0" fontId="29" fillId="0" borderId="0" xfId="0" applyFont="1" applyAlignment="1">
      <alignment horizontal="left"/>
    </xf>
    <xf numFmtId="1" fontId="36" fillId="0" borderId="0" xfId="0" applyNumberFormat="1" applyFont="1" applyAlignment="1">
      <alignment horizontal="center"/>
    </xf>
    <xf numFmtId="1" fontId="31" fillId="0" borderId="0" xfId="0" applyNumberFormat="1" applyFont="1" applyAlignment="1">
      <alignment horizontal="center"/>
    </xf>
    <xf numFmtId="3" fontId="40" fillId="0" borderId="0" xfId="0" applyNumberFormat="1" applyFont="1" applyAlignment="1">
      <alignment horizontal="center"/>
    </xf>
    <xf numFmtId="173" fontId="3" fillId="0" borderId="0" xfId="0" applyNumberFormat="1" applyFont="1" applyAlignment="1">
      <alignment horizontal="center"/>
    </xf>
    <xf numFmtId="165" fontId="27" fillId="0" borderId="0" xfId="3" applyNumberFormat="1" applyFont="1" applyFill="1" applyBorder="1" applyProtection="1"/>
    <xf numFmtId="0" fontId="3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6" fillId="0" borderId="0" xfId="0" applyNumberFormat="1" applyFont="1"/>
    <xf numFmtId="168" fontId="36" fillId="0" borderId="0" xfId="3" applyFont="1" applyFill="1" applyBorder="1" applyAlignment="1" applyProtection="1">
      <alignment horizontal="center"/>
    </xf>
    <xf numFmtId="3" fontId="36" fillId="0" borderId="0" xfId="3" applyNumberFormat="1" applyFont="1" applyFill="1" applyBorder="1" applyAlignment="1" applyProtection="1">
      <alignment horizontal="center"/>
    </xf>
    <xf numFmtId="49" fontId="40" fillId="0" borderId="0" xfId="0" applyNumberFormat="1" applyFont="1"/>
    <xf numFmtId="168" fontId="31" fillId="0" borderId="0" xfId="3" applyFont="1" applyFill="1" applyBorder="1" applyProtection="1"/>
    <xf numFmtId="3" fontId="31" fillId="0" borderId="0" xfId="0" applyNumberFormat="1" applyFont="1" applyAlignment="1">
      <alignment horizontal="center"/>
    </xf>
    <xf numFmtId="176" fontId="36" fillId="0" borderId="0" xfId="2" applyNumberFormat="1" applyFont="1" applyFill="1" applyBorder="1" applyAlignment="1" applyProtection="1">
      <alignment horizontal="center"/>
    </xf>
    <xf numFmtId="49" fontId="31" fillId="0" borderId="0" xfId="0" applyNumberFormat="1" applyFont="1"/>
    <xf numFmtId="0" fontId="4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49" fontId="30" fillId="0" borderId="0" xfId="0" applyNumberFormat="1" applyFont="1" applyAlignment="1">
      <alignment horizontal="centerContinuous"/>
    </xf>
    <xf numFmtId="49" fontId="29" fillId="0" borderId="0" xfId="0" applyNumberFormat="1" applyFont="1" applyAlignment="1">
      <alignment horizontal="centerContinuous"/>
    </xf>
    <xf numFmtId="3" fontId="29" fillId="0" borderId="0" xfId="3" applyNumberFormat="1" applyFont="1" applyFill="1" applyBorder="1" applyAlignment="1" applyProtection="1">
      <alignment horizontal="center"/>
    </xf>
    <xf numFmtId="3" fontId="29" fillId="0" borderId="0" xfId="0" applyNumberFormat="1" applyFont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1" fillId="0" borderId="1" xfId="0" applyFont="1" applyBorder="1"/>
    <xf numFmtId="0" fontId="28" fillId="0" borderId="4" xfId="0" applyFont="1" applyBorder="1" applyAlignment="1">
      <alignment horizontal="centerContinuous"/>
    </xf>
    <xf numFmtId="0" fontId="41" fillId="0" borderId="4" xfId="0" applyFont="1" applyBorder="1"/>
    <xf numFmtId="49" fontId="41" fillId="0" borderId="0" xfId="0" applyNumberFormat="1" applyFont="1" applyAlignment="1">
      <alignment horizontal="centerContinuous"/>
    </xf>
    <xf numFmtId="49" fontId="35" fillId="0" borderId="0" xfId="0" applyNumberFormat="1" applyFont="1"/>
    <xf numFmtId="4" fontId="41" fillId="0" borderId="10" xfId="0" applyNumberFormat="1" applyFont="1" applyBorder="1" applyAlignment="1">
      <alignment horizontal="center"/>
    </xf>
    <xf numFmtId="0" fontId="41" fillId="0" borderId="2" xfId="0" applyFont="1" applyBorder="1" applyAlignment="1">
      <alignment horizontal="center"/>
    </xf>
    <xf numFmtId="165" fontId="41" fillId="0" borderId="10" xfId="0" applyNumberFormat="1" applyFont="1" applyBorder="1" applyAlignment="1">
      <alignment horizontal="center"/>
    </xf>
    <xf numFmtId="0" fontId="41" fillId="0" borderId="10" xfId="0" applyFont="1" applyBorder="1" applyAlignment="1">
      <alignment horizontal="centerContinuous"/>
    </xf>
    <xf numFmtId="0" fontId="41" fillId="0" borderId="5" xfId="0" applyFont="1" applyBorder="1"/>
    <xf numFmtId="0" fontId="41" fillId="0" borderId="0" xfId="0" applyFont="1"/>
    <xf numFmtId="49" fontId="42" fillId="0" borderId="0" xfId="0" applyNumberFormat="1" applyFont="1"/>
    <xf numFmtId="4" fontId="41" fillId="0" borderId="13" xfId="0" applyNumberFormat="1" applyFont="1" applyBorder="1" applyAlignment="1">
      <alignment horizontal="center"/>
    </xf>
    <xf numFmtId="0" fontId="41" fillId="0" borderId="0" xfId="0" applyFont="1" applyAlignment="1">
      <alignment horizontal="center"/>
    </xf>
    <xf numFmtId="165" fontId="41" fillId="0" borderId="13" xfId="0" applyNumberFormat="1" applyFont="1" applyBorder="1" applyAlignment="1">
      <alignment horizontal="center"/>
    </xf>
    <xf numFmtId="0" fontId="41" fillId="0" borderId="13" xfId="0" applyFont="1" applyBorder="1" applyAlignment="1">
      <alignment horizontal="centerContinuous"/>
    </xf>
    <xf numFmtId="0" fontId="41" fillId="0" borderId="0" xfId="0" applyFont="1" applyAlignment="1">
      <alignment horizontal="right"/>
    </xf>
    <xf numFmtId="0" fontId="41" fillId="0" borderId="13" xfId="0" applyFont="1" applyBorder="1" applyAlignment="1">
      <alignment horizontal="center"/>
    </xf>
    <xf numFmtId="49" fontId="41" fillId="0" borderId="0" xfId="0" applyNumberFormat="1" applyFont="1"/>
    <xf numFmtId="4" fontId="41" fillId="0" borderId="11" xfId="0" applyNumberFormat="1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41" fillId="0" borderId="12" xfId="0" applyFont="1" applyBorder="1" applyAlignment="1">
      <alignment horizontal="center"/>
    </xf>
    <xf numFmtId="0" fontId="41" fillId="0" borderId="16" xfId="0" applyFont="1" applyBorder="1" applyAlignment="1">
      <alignment horizontal="center"/>
    </xf>
    <xf numFmtId="0" fontId="41" fillId="0" borderId="7" xfId="0" applyFont="1" applyBorder="1"/>
    <xf numFmtId="49" fontId="41" fillId="0" borderId="8" xfId="0" applyNumberFormat="1" applyFont="1" applyBorder="1"/>
    <xf numFmtId="0" fontId="41" fillId="0" borderId="8" xfId="0" applyFont="1" applyBorder="1"/>
    <xf numFmtId="0" fontId="41" fillId="0" borderId="9" xfId="0" applyFont="1" applyBorder="1"/>
    <xf numFmtId="49" fontId="31" fillId="0" borderId="2" xfId="0" applyNumberFormat="1" applyFont="1" applyBorder="1"/>
    <xf numFmtId="0" fontId="31" fillId="0" borderId="2" xfId="0" applyFont="1" applyBorder="1" applyAlignment="1">
      <alignment horizontal="center"/>
    </xf>
    <xf numFmtId="3" fontId="31" fillId="0" borderId="2" xfId="0" applyNumberFormat="1" applyFont="1" applyBorder="1" applyAlignment="1">
      <alignment horizontal="center"/>
    </xf>
    <xf numFmtId="0" fontId="43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2" fillId="0" borderId="8" xfId="0" applyFont="1" applyBorder="1" applyAlignment="1">
      <alignment horizontal="left"/>
    </xf>
    <xf numFmtId="171" fontId="42" fillId="0" borderId="8" xfId="0" applyNumberFormat="1" applyFont="1" applyBorder="1" applyAlignment="1">
      <alignment horizontal="center"/>
    </xf>
    <xf numFmtId="0" fontId="41" fillId="0" borderId="1" xfId="0" applyFont="1" applyBorder="1"/>
    <xf numFmtId="0" fontId="42" fillId="0" borderId="2" xfId="0" applyFont="1" applyBorder="1" applyAlignment="1">
      <alignment horizontal="left"/>
    </xf>
    <xf numFmtId="171" fontId="42" fillId="0" borderId="2" xfId="0" applyNumberFormat="1" applyFont="1" applyBorder="1" applyAlignment="1">
      <alignment horizontal="center"/>
    </xf>
    <xf numFmtId="0" fontId="41" fillId="0" borderId="3" xfId="0" applyFont="1" applyBorder="1"/>
    <xf numFmtId="171" fontId="35" fillId="0" borderId="17" xfId="0" applyNumberFormat="1" applyFont="1" applyBorder="1" applyAlignment="1">
      <alignment horizontal="center"/>
    </xf>
    <xf numFmtId="0" fontId="31" fillId="0" borderId="7" xfId="0" applyFont="1" applyBorder="1"/>
    <xf numFmtId="49" fontId="31" fillId="0" borderId="8" xfId="0" applyNumberFormat="1" applyFont="1" applyBorder="1"/>
    <xf numFmtId="0" fontId="31" fillId="0" borderId="8" xfId="0" applyFont="1" applyBorder="1" applyAlignment="1">
      <alignment horizontal="center"/>
    </xf>
    <xf numFmtId="0" fontId="43" fillId="0" borderId="0" xfId="0" applyFont="1"/>
    <xf numFmtId="0" fontId="42" fillId="0" borderId="0" xfId="0" applyFont="1"/>
    <xf numFmtId="0" fontId="31" fillId="0" borderId="16" xfId="0" applyFont="1" applyBorder="1" applyAlignment="1">
      <alignment horizontal="center"/>
    </xf>
    <xf numFmtId="0" fontId="31" fillId="0" borderId="8" xfId="0" applyFont="1" applyBorder="1" applyAlignment="1">
      <alignment horizontal="left"/>
    </xf>
    <xf numFmtId="1" fontId="31" fillId="0" borderId="8" xfId="0" applyNumberFormat="1" applyFont="1" applyBorder="1" applyAlignment="1">
      <alignment horizontal="center"/>
    </xf>
    <xf numFmtId="0" fontId="31" fillId="0" borderId="16" xfId="0" applyFont="1" applyBorder="1" applyAlignment="1">
      <alignment horizontal="left"/>
    </xf>
    <xf numFmtId="1" fontId="31" fillId="0" borderId="16" xfId="0" applyNumberFormat="1" applyFont="1" applyBorder="1" applyAlignment="1">
      <alignment horizontal="center"/>
    </xf>
    <xf numFmtId="0" fontId="30" fillId="0" borderId="7" xfId="0" applyFont="1" applyBorder="1" applyAlignment="1">
      <alignment horizontal="left"/>
    </xf>
    <xf numFmtId="171" fontId="29" fillId="0" borderId="17" xfId="0" applyNumberFormat="1" applyFont="1" applyBorder="1" applyAlignment="1">
      <alignment horizontal="center"/>
    </xf>
    <xf numFmtId="0" fontId="27" fillId="0" borderId="0" xfId="7" applyFont="1" applyAlignment="1">
      <alignment vertical="center"/>
    </xf>
    <xf numFmtId="0" fontId="27" fillId="0" borderId="1" xfId="7" applyFont="1" applyBorder="1" applyAlignment="1">
      <alignment vertical="center"/>
    </xf>
    <xf numFmtId="0" fontId="27" fillId="0" borderId="2" xfId="7" applyFont="1" applyBorder="1" applyAlignment="1">
      <alignment vertical="center"/>
    </xf>
    <xf numFmtId="0" fontId="27" fillId="0" borderId="3" xfId="7" applyFont="1" applyBorder="1" applyAlignment="1">
      <alignment vertical="center"/>
    </xf>
    <xf numFmtId="0" fontId="27" fillId="0" borderId="4" xfId="7" applyFont="1" applyBorder="1" applyAlignment="1">
      <alignment vertical="center"/>
    </xf>
    <xf numFmtId="0" fontId="29" fillId="0" borderId="5" xfId="7" applyFont="1" applyBorder="1" applyAlignment="1">
      <alignment horizontal="center" vertical="center"/>
    </xf>
    <xf numFmtId="0" fontId="27" fillId="0" borderId="0" xfId="7" applyFont="1" applyAlignment="1">
      <alignment vertical="center" wrapText="1"/>
    </xf>
    <xf numFmtId="0" fontId="27" fillId="0" borderId="5" xfId="7" applyFont="1" applyBorder="1" applyAlignment="1">
      <alignment vertical="center"/>
    </xf>
    <xf numFmtId="0" fontId="29" fillId="0" borderId="24" xfId="7" applyFont="1" applyBorder="1" applyAlignment="1">
      <alignment horizontal="center" vertical="top" wrapText="1"/>
    </xf>
    <xf numFmtId="0" fontId="29" fillId="0" borderId="25" xfId="7" applyFont="1" applyBorder="1" applyAlignment="1">
      <alignment horizontal="center" vertical="top" wrapText="1"/>
    </xf>
    <xf numFmtId="0" fontId="29" fillId="0" borderId="5" xfId="7" applyFont="1" applyBorder="1" applyAlignment="1">
      <alignment horizontal="center" vertical="center" wrapText="1"/>
    </xf>
    <xf numFmtId="0" fontId="29" fillId="0" borderId="27" xfId="7" applyFont="1" applyBorder="1" applyAlignment="1">
      <alignment horizontal="center" vertical="top"/>
    </xf>
    <xf numFmtId="0" fontId="29" fillId="0" borderId="28" xfId="7" applyFont="1" applyBorder="1" applyAlignment="1">
      <alignment horizontal="center" vertical="top"/>
    </xf>
    <xf numFmtId="0" fontId="27" fillId="0" borderId="5" xfId="7" applyFont="1" applyBorder="1" applyAlignment="1">
      <alignment horizontal="center" vertical="center"/>
    </xf>
    <xf numFmtId="3" fontId="9" fillId="0" borderId="5" xfId="5" applyNumberFormat="1" applyFont="1" applyBorder="1" applyAlignment="1">
      <alignment horizontal="right"/>
    </xf>
    <xf numFmtId="0" fontId="27" fillId="3" borderId="4" xfId="7" applyFont="1" applyFill="1" applyBorder="1" applyAlignment="1">
      <alignment vertical="center"/>
    </xf>
    <xf numFmtId="14" fontId="9" fillId="3" borderId="0" xfId="5" applyNumberFormat="1" applyFont="1" applyFill="1" applyAlignment="1">
      <alignment horizontal="right"/>
    </xf>
    <xf numFmtId="14" fontId="9" fillId="0" borderId="5" xfId="5" applyNumberFormat="1" applyFont="1" applyBorder="1" applyAlignment="1">
      <alignment horizontal="right"/>
    </xf>
    <xf numFmtId="0" fontId="27" fillId="3" borderId="0" xfId="7" applyFont="1" applyFill="1" applyAlignment="1">
      <alignment vertical="center"/>
    </xf>
    <xf numFmtId="3" fontId="29" fillId="0" borderId="5" xfId="7" applyNumberFormat="1" applyFont="1" applyBorder="1" applyAlignment="1">
      <alignment vertical="center"/>
    </xf>
    <xf numFmtId="0" fontId="4" fillId="0" borderId="0" xfId="7" applyFont="1" applyAlignment="1">
      <alignment vertical="center"/>
    </xf>
    <xf numFmtId="3" fontId="30" fillId="0" borderId="34" xfId="7" applyNumberFormat="1" applyFont="1" applyBorder="1" applyAlignment="1">
      <alignment vertical="center"/>
    </xf>
    <xf numFmtId="9" fontId="9" fillId="0" borderId="5" xfId="8" applyFont="1" applyFill="1" applyBorder="1" applyAlignment="1" applyProtection="1">
      <alignment horizontal="right"/>
    </xf>
    <xf numFmtId="0" fontId="27" fillId="0" borderId="7" xfId="7" applyFont="1" applyBorder="1" applyAlignment="1">
      <alignment vertical="center"/>
    </xf>
    <xf numFmtId="0" fontId="27" fillId="0" borderId="9" xfId="7" applyFont="1" applyBorder="1" applyAlignment="1">
      <alignment horizontal="right" vertical="center"/>
    </xf>
    <xf numFmtId="0" fontId="27" fillId="0" borderId="0" xfId="7" applyFont="1" applyAlignment="1">
      <alignment horizontal="right" vertical="center"/>
    </xf>
    <xf numFmtId="0" fontId="29" fillId="0" borderId="23" xfId="7" applyFont="1" applyBorder="1" applyAlignment="1">
      <alignment horizontal="center" vertical="top" wrapText="1"/>
    </xf>
    <xf numFmtId="0" fontId="29" fillId="0" borderId="26" xfId="7" applyFont="1" applyBorder="1" applyAlignment="1">
      <alignment horizontal="center" vertical="top" wrapText="1"/>
    </xf>
    <xf numFmtId="3" fontId="15" fillId="0" borderId="5" xfId="5" applyNumberFormat="1" applyFont="1" applyBorder="1" applyAlignment="1">
      <alignment horizontal="right"/>
    </xf>
    <xf numFmtId="0" fontId="29" fillId="0" borderId="0" xfId="7" applyFont="1" applyAlignment="1">
      <alignment vertical="center"/>
    </xf>
    <xf numFmtId="0" fontId="27" fillId="0" borderId="5" xfId="7" applyFont="1" applyBorder="1" applyAlignment="1">
      <alignment horizontal="right" vertical="center"/>
    </xf>
    <xf numFmtId="0" fontId="27" fillId="0" borderId="8" xfId="7" applyFont="1" applyBorder="1" applyAlignment="1">
      <alignment horizontal="right" vertical="center"/>
    </xf>
    <xf numFmtId="0" fontId="29" fillId="0" borderId="23" xfId="7" applyFont="1" applyBorder="1" applyAlignment="1">
      <alignment horizontal="center" vertical="center" wrapText="1"/>
    </xf>
    <xf numFmtId="0" fontId="29" fillId="0" borderId="24" xfId="7" applyFont="1" applyBorder="1" applyAlignment="1">
      <alignment horizontal="center" vertical="center" wrapText="1"/>
    </xf>
    <xf numFmtId="0" fontId="29" fillId="0" borderId="25" xfId="7" applyFont="1" applyBorder="1" applyAlignment="1">
      <alignment horizontal="center" vertical="center" wrapText="1"/>
    </xf>
    <xf numFmtId="0" fontId="29" fillId="0" borderId="26" xfId="7" applyFont="1" applyBorder="1" applyAlignment="1">
      <alignment horizontal="center" vertical="center" wrapText="1"/>
    </xf>
    <xf numFmtId="0" fontId="29" fillId="0" borderId="27" xfId="7" applyFont="1" applyBorder="1" applyAlignment="1">
      <alignment horizontal="center" vertical="center"/>
    </xf>
    <xf numFmtId="0" fontId="29" fillId="0" borderId="28" xfId="7" applyFont="1" applyBorder="1" applyAlignment="1">
      <alignment horizontal="center" vertical="center"/>
    </xf>
    <xf numFmtId="0" fontId="27" fillId="0" borderId="0" xfId="7" applyFont="1" applyAlignment="1">
      <alignment horizontal="center" vertical="center"/>
    </xf>
    <xf numFmtId="0" fontId="29" fillId="0" borderId="0" xfId="7" applyFont="1" applyAlignment="1">
      <alignment horizontal="right" vertical="center" indent="1"/>
    </xf>
    <xf numFmtId="170" fontId="27" fillId="0" borderId="0" xfId="0" applyNumberFormat="1" applyFont="1"/>
    <xf numFmtId="14" fontId="29" fillId="0" borderId="0" xfId="0" applyNumberFormat="1" applyFont="1" applyAlignment="1">
      <alignment horizontal="center"/>
    </xf>
    <xf numFmtId="0" fontId="27" fillId="0" borderId="1" xfId="0" applyFont="1" applyBorder="1" applyAlignment="1">
      <alignment horizontal="centerContinuous"/>
    </xf>
    <xf numFmtId="16" fontId="27" fillId="0" borderId="20" xfId="0" applyNumberFormat="1" applyFont="1" applyBorder="1"/>
    <xf numFmtId="0" fontId="27" fillId="0" borderId="16" xfId="0" applyFont="1" applyBorder="1"/>
    <xf numFmtId="16" fontId="36" fillId="0" borderId="20" xfId="0" applyNumberFormat="1" applyFont="1" applyBorder="1"/>
    <xf numFmtId="173" fontId="27" fillId="0" borderId="0" xfId="0" applyNumberFormat="1" applyFont="1"/>
    <xf numFmtId="0" fontId="27" fillId="0" borderId="21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2" fontId="8" fillId="0" borderId="0" xfId="0" applyNumberFormat="1" applyFont="1"/>
    <xf numFmtId="0" fontId="14" fillId="0" borderId="0" xfId="0" applyFont="1" applyAlignment="1">
      <alignment horizontal="left"/>
    </xf>
    <xf numFmtId="16" fontId="9" fillId="0" borderId="20" xfId="0" applyNumberFormat="1" applyFont="1" applyBorder="1"/>
    <xf numFmtId="0" fontId="9" fillId="0" borderId="16" xfId="0" applyFont="1" applyBorder="1"/>
    <xf numFmtId="0" fontId="9" fillId="0" borderId="21" xfId="0" applyFont="1" applyBorder="1"/>
    <xf numFmtId="0" fontId="9" fillId="0" borderId="0" xfId="0" applyFont="1"/>
    <xf numFmtId="16" fontId="8" fillId="0" borderId="0" xfId="0" applyNumberFormat="1" applyFont="1"/>
    <xf numFmtId="0" fontId="14" fillId="0" borderId="20" xfId="0" applyFont="1" applyBorder="1" applyAlignment="1">
      <alignment horizontal="right"/>
    </xf>
    <xf numFmtId="0" fontId="14" fillId="0" borderId="21" xfId="0" applyFont="1" applyBorder="1"/>
    <xf numFmtId="0" fontId="9" fillId="0" borderId="20" xfId="0" applyFont="1" applyBorder="1"/>
    <xf numFmtId="0" fontId="14" fillId="0" borderId="20" xfId="0" applyFont="1" applyBorder="1"/>
    <xf numFmtId="0" fontId="8" fillId="0" borderId="16" xfId="0" applyFont="1" applyBorder="1"/>
    <xf numFmtId="0" fontId="8" fillId="0" borderId="21" xfId="0" applyFont="1" applyBorder="1"/>
    <xf numFmtId="49" fontId="9" fillId="0" borderId="20" xfId="0" applyNumberFormat="1" applyFont="1" applyBorder="1"/>
    <xf numFmtId="49" fontId="8" fillId="0" borderId="0" xfId="0" applyNumberFormat="1" applyFont="1"/>
    <xf numFmtId="0" fontId="14" fillId="0" borderId="0" xfId="0" applyFont="1" applyAlignment="1">
      <alignment horizontal="right"/>
    </xf>
    <xf numFmtId="0" fontId="14" fillId="0" borderId="16" xfId="0" applyFont="1" applyBorder="1"/>
    <xf numFmtId="49" fontId="9" fillId="0" borderId="20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Continuous"/>
    </xf>
    <xf numFmtId="180" fontId="27" fillId="3" borderId="9" xfId="9" applyNumberFormat="1" applyFont="1" applyFill="1" applyBorder="1"/>
    <xf numFmtId="184" fontId="27" fillId="3" borderId="0" xfId="9" applyNumberFormat="1" applyFont="1" applyFill="1"/>
    <xf numFmtId="173" fontId="27" fillId="4" borderId="12" xfId="0" applyNumberFormat="1" applyFont="1" applyFill="1" applyBorder="1" applyProtection="1">
      <protection locked="0"/>
    </xf>
    <xf numFmtId="184" fontId="27" fillId="4" borderId="39" xfId="9" applyNumberFormat="1" applyFont="1" applyFill="1" applyBorder="1" applyProtection="1">
      <protection locked="0"/>
    </xf>
    <xf numFmtId="184" fontId="27" fillId="4" borderId="34" xfId="9" applyNumberFormat="1" applyFont="1" applyFill="1" applyBorder="1" applyProtection="1">
      <protection locked="0"/>
    </xf>
    <xf numFmtId="0" fontId="27" fillId="4" borderId="40" xfId="9" applyFont="1" applyFill="1" applyBorder="1" applyProtection="1">
      <protection locked="0"/>
    </xf>
    <xf numFmtId="0" fontId="27" fillId="4" borderId="34" xfId="9" applyFont="1" applyFill="1" applyBorder="1" applyProtection="1">
      <protection locked="0"/>
    </xf>
    <xf numFmtId="182" fontId="27" fillId="4" borderId="34" xfId="9" applyNumberFormat="1" applyFont="1" applyFill="1" applyBorder="1" applyProtection="1">
      <protection locked="0"/>
    </xf>
    <xf numFmtId="14" fontId="31" fillId="4" borderId="15" xfId="0" applyNumberFormat="1" applyFont="1" applyFill="1" applyBorder="1" applyAlignment="1" applyProtection="1">
      <alignment horizontal="center"/>
      <protection locked="0"/>
    </xf>
    <xf numFmtId="171" fontId="35" fillId="4" borderId="17" xfId="0" applyNumberFormat="1" applyFont="1" applyFill="1" applyBorder="1" applyAlignment="1" applyProtection="1">
      <alignment horizontal="center"/>
      <protection locked="0"/>
    </xf>
    <xf numFmtId="1" fontId="3" fillId="4" borderId="12" xfId="0" applyNumberFormat="1" applyFont="1" applyFill="1" applyBorder="1" applyAlignment="1" applyProtection="1">
      <alignment horizontal="center"/>
      <protection locked="0"/>
    </xf>
    <xf numFmtId="1" fontId="9" fillId="4" borderId="10" xfId="5" applyNumberFormat="1" applyFont="1" applyFill="1" applyBorder="1" applyProtection="1">
      <protection locked="0"/>
    </xf>
    <xf numFmtId="3" fontId="9" fillId="4" borderId="12" xfId="5" applyNumberFormat="1" applyFont="1" applyFill="1" applyBorder="1" applyProtection="1">
      <protection locked="0"/>
    </xf>
    <xf numFmtId="3" fontId="9" fillId="4" borderId="10" xfId="5" applyNumberFormat="1" applyFont="1" applyFill="1" applyBorder="1" applyProtection="1">
      <protection locked="0"/>
    </xf>
    <xf numFmtId="177" fontId="14" fillId="4" borderId="6" xfId="5" applyNumberFormat="1" applyFont="1" applyFill="1" applyBorder="1" applyAlignment="1" applyProtection="1">
      <alignment horizontal="center"/>
      <protection locked="0"/>
    </xf>
    <xf numFmtId="14" fontId="8" fillId="4" borderId="30" xfId="5" applyNumberFormat="1" applyFont="1" applyFill="1" applyBorder="1" applyAlignment="1" applyProtection="1">
      <alignment horizontal="right"/>
      <protection locked="0"/>
    </xf>
    <xf numFmtId="1" fontId="8" fillId="4" borderId="30" xfId="5" applyNumberFormat="1" applyFont="1" applyFill="1" applyBorder="1" applyAlignment="1" applyProtection="1">
      <alignment horizontal="right"/>
      <protection locked="0"/>
    </xf>
    <xf numFmtId="1" fontId="8" fillId="4" borderId="32" xfId="5" applyNumberFormat="1" applyFont="1" applyFill="1" applyBorder="1" applyAlignment="1" applyProtection="1">
      <alignment horizontal="right"/>
      <protection locked="0"/>
    </xf>
    <xf numFmtId="187" fontId="27" fillId="4" borderId="34" xfId="9" applyNumberFormat="1" applyFont="1" applyFill="1" applyBorder="1" applyProtection="1">
      <protection locked="0"/>
    </xf>
    <xf numFmtId="0" fontId="7" fillId="0" borderId="0" xfId="5" applyFont="1" applyAlignment="1">
      <alignment horizontal="centerContinuous"/>
    </xf>
    <xf numFmtId="0" fontId="9" fillId="0" borderId="0" xfId="5" applyFont="1" applyAlignment="1">
      <alignment horizontal="center"/>
    </xf>
    <xf numFmtId="0" fontId="8" fillId="0" borderId="0" xfId="5" applyFont="1" applyAlignment="1">
      <alignment horizontal="center"/>
    </xf>
    <xf numFmtId="0" fontId="9" fillId="0" borderId="0" xfId="5" applyFont="1" applyAlignment="1">
      <alignment horizontal="right"/>
    </xf>
    <xf numFmtId="0" fontId="18" fillId="0" borderId="2" xfId="5" applyFont="1" applyBorder="1"/>
    <xf numFmtId="0" fontId="18" fillId="0" borderId="2" xfId="5" applyFont="1" applyBorder="1" applyAlignment="1">
      <alignment horizontal="center"/>
    </xf>
    <xf numFmtId="0" fontId="46" fillId="0" borderId="0" xfId="5" applyFont="1" applyAlignment="1">
      <alignment horizontal="centerContinuous"/>
    </xf>
    <xf numFmtId="0" fontId="46" fillId="0" borderId="0" xfId="5" applyFont="1" applyAlignment="1">
      <alignment horizontal="center"/>
    </xf>
    <xf numFmtId="0" fontId="33" fillId="0" borderId="0" xfId="5" applyFont="1" applyAlignment="1">
      <alignment horizontal="centerContinuous"/>
    </xf>
    <xf numFmtId="0" fontId="47" fillId="0" borderId="0" xfId="5" applyFont="1" applyAlignment="1">
      <alignment horizontal="centerContinuous"/>
    </xf>
    <xf numFmtId="0" fontId="47" fillId="0" borderId="0" xfId="5" applyFont="1" applyAlignment="1">
      <alignment horizontal="center"/>
    </xf>
    <xf numFmtId="0" fontId="48" fillId="0" borderId="5" xfId="5" applyFont="1" applyBorder="1"/>
    <xf numFmtId="0" fontId="48" fillId="0" borderId="0" xfId="5" applyFont="1"/>
    <xf numFmtId="0" fontId="49" fillId="0" borderId="4" xfId="5" applyFont="1" applyBorder="1"/>
    <xf numFmtId="0" fontId="19" fillId="0" borderId="0" xfId="5" applyFont="1" applyAlignment="1">
      <alignment horizontal="center"/>
    </xf>
    <xf numFmtId="0" fontId="49" fillId="0" borderId="5" xfId="5" applyFont="1" applyBorder="1"/>
    <xf numFmtId="0" fontId="49" fillId="0" borderId="0" xfId="5" applyFont="1"/>
    <xf numFmtId="14" fontId="9" fillId="0" borderId="0" xfId="5" applyNumberFormat="1" applyFont="1"/>
    <xf numFmtId="0" fontId="18" fillId="0" borderId="0" xfId="5" applyFont="1"/>
    <xf numFmtId="0" fontId="18" fillId="0" borderId="0" xfId="5" applyFont="1" applyAlignment="1">
      <alignment horizontal="center"/>
    </xf>
    <xf numFmtId="0" fontId="6" fillId="0" borderId="1" xfId="10" applyBorder="1"/>
    <xf numFmtId="0" fontId="18" fillId="0" borderId="2" xfId="10" applyFont="1" applyBorder="1"/>
    <xf numFmtId="0" fontId="6" fillId="0" borderId="3" xfId="10" applyBorder="1"/>
    <xf numFmtId="0" fontId="6" fillId="0" borderId="0" xfId="10"/>
    <xf numFmtId="0" fontId="8" fillId="0" borderId="4" xfId="10" applyFont="1" applyBorder="1"/>
    <xf numFmtId="0" fontId="7" fillId="0" borderId="0" xfId="10" applyFont="1" applyAlignment="1">
      <alignment horizontal="centerContinuous"/>
    </xf>
    <xf numFmtId="0" fontId="46" fillId="0" borderId="0" xfId="10" applyFont="1" applyAlignment="1">
      <alignment horizontal="centerContinuous"/>
    </xf>
    <xf numFmtId="0" fontId="8" fillId="0" borderId="5" xfId="10" applyFont="1" applyBorder="1"/>
    <xf numFmtId="0" fontId="8" fillId="0" borderId="0" xfId="10" applyFont="1"/>
    <xf numFmtId="0" fontId="17" fillId="0" borderId="0" xfId="10" applyFont="1" applyAlignment="1">
      <alignment horizontal="centerContinuous"/>
    </xf>
    <xf numFmtId="0" fontId="49" fillId="0" borderId="4" xfId="10" applyFont="1" applyBorder="1"/>
    <xf numFmtId="0" fontId="14" fillId="0" borderId="0" xfId="10" applyFont="1"/>
    <xf numFmtId="0" fontId="19" fillId="0" borderId="0" xfId="10" applyFont="1"/>
    <xf numFmtId="0" fontId="49" fillId="0" borderId="5" xfId="10" applyFont="1" applyBorder="1"/>
    <xf numFmtId="0" fontId="49" fillId="0" borderId="0" xfId="10" applyFont="1"/>
    <xf numFmtId="0" fontId="50" fillId="0" borderId="0" xfId="10" applyFont="1"/>
    <xf numFmtId="0" fontId="9" fillId="0" borderId="0" xfId="10" applyFont="1"/>
    <xf numFmtId="0" fontId="9" fillId="0" borderId="0" xfId="10" applyFont="1" applyAlignment="1">
      <alignment horizontal="center"/>
    </xf>
    <xf numFmtId="0" fontId="14" fillId="0" borderId="4" xfId="10" applyFont="1" applyBorder="1"/>
    <xf numFmtId="0" fontId="8" fillId="0" borderId="7" xfId="10" applyFont="1" applyBorder="1"/>
    <xf numFmtId="0" fontId="8" fillId="0" borderId="8" xfId="10" applyFont="1" applyBorder="1"/>
    <xf numFmtId="0" fontId="9" fillId="0" borderId="8" xfId="10" applyFont="1" applyBorder="1"/>
    <xf numFmtId="0" fontId="8" fillId="0" borderId="9" xfId="10" applyFont="1" applyBorder="1"/>
    <xf numFmtId="0" fontId="18" fillId="0" borderId="0" xfId="10" applyFont="1"/>
    <xf numFmtId="0" fontId="48" fillId="0" borderId="5" xfId="10" applyFont="1" applyBorder="1"/>
    <xf numFmtId="0" fontId="48" fillId="0" borderId="0" xfId="10" applyFont="1"/>
    <xf numFmtId="0" fontId="9" fillId="0" borderId="0" xfId="10" applyFont="1" applyAlignment="1">
      <alignment horizontal="right"/>
    </xf>
    <xf numFmtId="0" fontId="53" fillId="0" borderId="0" xfId="10" applyFont="1"/>
    <xf numFmtId="0" fontId="9" fillId="0" borderId="0" xfId="10" applyFont="1" applyAlignment="1">
      <alignment horizontal="left"/>
    </xf>
    <xf numFmtId="0" fontId="9" fillId="0" borderId="5" xfId="10" applyFont="1" applyBorder="1" applyAlignment="1">
      <alignment horizontal="center" vertical="center" wrapText="1"/>
    </xf>
    <xf numFmtId="0" fontId="9" fillId="0" borderId="13" xfId="10" applyFont="1" applyBorder="1" applyAlignment="1">
      <alignment horizontal="center" vertical="center" wrapText="1"/>
    </xf>
    <xf numFmtId="2" fontId="14" fillId="0" borderId="0" xfId="5" applyNumberFormat="1" applyFont="1"/>
    <xf numFmtId="49" fontId="8" fillId="4" borderId="6" xfId="5" applyNumberFormat="1" applyFont="1" applyFill="1" applyBorder="1" applyProtection="1">
      <protection locked="0"/>
    </xf>
    <xf numFmtId="0" fontId="6" fillId="0" borderId="0" xfId="5" applyAlignment="1">
      <alignment horizontal="centerContinuous"/>
    </xf>
    <xf numFmtId="0" fontId="19" fillId="0" borderId="8" xfId="5" applyFont="1" applyBorder="1" applyAlignment="1">
      <alignment horizontal="centerContinuous"/>
    </xf>
    <xf numFmtId="0" fontId="44" fillId="0" borderId="8" xfId="5" applyFont="1" applyBorder="1" applyAlignment="1">
      <alignment horizontal="centerContinuous"/>
    </xf>
    <xf numFmtId="0" fontId="34" fillId="0" borderId="8" xfId="5" applyFont="1" applyBorder="1" applyAlignment="1">
      <alignment horizontal="centerContinuous"/>
    </xf>
    <xf numFmtId="0" fontId="6" fillId="0" borderId="8" xfId="5" applyBorder="1" applyAlignment="1">
      <alignment horizontal="centerContinuous"/>
    </xf>
    <xf numFmtId="0" fontId="6" fillId="0" borderId="4" xfId="5" applyBorder="1" applyAlignment="1">
      <alignment horizontal="left"/>
    </xf>
    <xf numFmtId="0" fontId="19" fillId="0" borderId="0" xfId="5" applyFont="1" applyAlignment="1">
      <alignment horizontal="left"/>
    </xf>
    <xf numFmtId="0" fontId="6" fillId="0" borderId="0" xfId="5" applyAlignment="1">
      <alignment horizontal="left"/>
    </xf>
    <xf numFmtId="49" fontId="14" fillId="0" borderId="0" xfId="5" applyNumberFormat="1" applyFont="1"/>
    <xf numFmtId="49" fontId="8" fillId="0" borderId="0" xfId="5" quotePrefix="1" applyNumberFormat="1" applyFont="1" applyAlignment="1">
      <alignment horizontal="center"/>
    </xf>
    <xf numFmtId="0" fontId="20" fillId="0" borderId="0" xfId="5" applyFont="1"/>
    <xf numFmtId="14" fontId="15" fillId="0" borderId="0" xfId="5" applyNumberFormat="1" applyFont="1"/>
    <xf numFmtId="14" fontId="14" fillId="0" borderId="0" xfId="5" applyNumberFormat="1" applyFont="1" applyAlignment="1">
      <alignment horizontal="centerContinuous"/>
    </xf>
    <xf numFmtId="0" fontId="16" fillId="0" borderId="0" xfId="5" applyFont="1"/>
    <xf numFmtId="0" fontId="45" fillId="0" borderId="0" xfId="5" applyFont="1"/>
    <xf numFmtId="14" fontId="8" fillId="0" borderId="0" xfId="5" applyNumberFormat="1" applyFont="1" applyAlignment="1">
      <alignment horizontal="centerContinuous"/>
    </xf>
    <xf numFmtId="0" fontId="8" fillId="0" borderId="0" xfId="5" applyFont="1" applyAlignment="1">
      <alignment horizontal="centerContinuous"/>
    </xf>
    <xf numFmtId="0" fontId="23" fillId="0" borderId="0" xfId="5" applyFont="1" applyAlignment="1">
      <alignment horizontal="centerContinuous"/>
    </xf>
    <xf numFmtId="0" fontId="8" fillId="0" borderId="8" xfId="5" applyFont="1" applyBorder="1" applyAlignment="1">
      <alignment horizontal="center"/>
    </xf>
    <xf numFmtId="2" fontId="14" fillId="0" borderId="8" xfId="5" applyNumberFormat="1" applyFont="1" applyBorder="1"/>
    <xf numFmtId="0" fontId="18" fillId="0" borderId="8" xfId="5" applyFont="1" applyBorder="1"/>
    <xf numFmtId="0" fontId="9" fillId="3" borderId="0" xfId="5" applyFont="1" applyFill="1" applyAlignment="1">
      <alignment horizontal="center"/>
    </xf>
    <xf numFmtId="14" fontId="9" fillId="3" borderId="6" xfId="5" applyNumberFormat="1" applyFont="1" applyFill="1" applyBorder="1"/>
    <xf numFmtId="0" fontId="15" fillId="0" borderId="0" xfId="5" applyFont="1" applyAlignment="1">
      <alignment horizontal="right"/>
    </xf>
    <xf numFmtId="0" fontId="54" fillId="0" borderId="0" xfId="5" applyFont="1"/>
    <xf numFmtId="0" fontId="8" fillId="0" borderId="0" xfId="10" applyFont="1" applyAlignment="1">
      <alignment horizontal="centerContinuous"/>
    </xf>
    <xf numFmtId="0" fontId="44" fillId="0" borderId="0" xfId="10" applyFont="1" applyAlignment="1">
      <alignment horizontal="centerContinuous"/>
    </xf>
    <xf numFmtId="0" fontId="48" fillId="0" borderId="0" xfId="10" applyFont="1" applyAlignment="1">
      <alignment horizontal="centerContinuous"/>
    </xf>
    <xf numFmtId="0" fontId="48" fillId="0" borderId="5" xfId="10" applyFont="1" applyBorder="1" applyAlignment="1">
      <alignment horizontal="centerContinuous"/>
    </xf>
    <xf numFmtId="0" fontId="48" fillId="0" borderId="4" xfId="10" applyFont="1" applyBorder="1" applyAlignment="1">
      <alignment horizontal="centerContinuous"/>
    </xf>
    <xf numFmtId="14" fontId="27" fillId="4" borderId="12" xfId="0" applyNumberFormat="1" applyFont="1" applyFill="1" applyBorder="1" applyProtection="1">
      <protection locked="0"/>
    </xf>
    <xf numFmtId="14" fontId="27" fillId="2" borderId="6" xfId="0" applyNumberFormat="1" applyFont="1" applyFill="1" applyBorder="1" applyAlignment="1">
      <alignment horizontal="center"/>
    </xf>
    <xf numFmtId="14" fontId="27" fillId="0" borderId="6" xfId="0" applyNumberFormat="1" applyFont="1" applyBorder="1" applyAlignment="1">
      <alignment horizontal="center"/>
    </xf>
    <xf numFmtId="172" fontId="27" fillId="0" borderId="12" xfId="0" applyNumberFormat="1" applyFont="1" applyBorder="1"/>
    <xf numFmtId="3" fontId="27" fillId="3" borderId="0" xfId="9" applyNumberFormat="1" applyFont="1" applyFill="1"/>
    <xf numFmtId="0" fontId="27" fillId="4" borderId="38" xfId="9" applyFont="1" applyFill="1" applyBorder="1" applyProtection="1">
      <protection locked="0"/>
    </xf>
    <xf numFmtId="4" fontId="9" fillId="4" borderId="6" xfId="4" applyNumberFormat="1" applyFont="1" applyFill="1" applyBorder="1" applyAlignment="1" applyProtection="1">
      <alignment horizontal="right"/>
      <protection locked="0"/>
    </xf>
    <xf numFmtId="4" fontId="31" fillId="0" borderId="0" xfId="0" applyNumberFormat="1" applyFont="1" applyAlignment="1">
      <alignment horizontal="right"/>
    </xf>
    <xf numFmtId="4" fontId="30" fillId="0" borderId="14" xfId="0" applyNumberFormat="1" applyFont="1" applyBorder="1" applyAlignment="1">
      <alignment horizontal="right"/>
    </xf>
    <xf numFmtId="4" fontId="40" fillId="0" borderId="0" xfId="0" applyNumberFormat="1" applyFont="1" applyAlignment="1">
      <alignment horizontal="right"/>
    </xf>
    <xf numFmtId="4" fontId="30" fillId="0" borderId="0" xfId="0" applyNumberFormat="1" applyFont="1" applyAlignment="1">
      <alignment horizontal="right"/>
    </xf>
    <xf numFmtId="4" fontId="8" fillId="4" borderId="30" xfId="5" applyNumberFormat="1" applyFont="1" applyFill="1" applyBorder="1" applyAlignment="1" applyProtection="1">
      <alignment horizontal="right"/>
      <protection locked="0"/>
    </xf>
    <xf numFmtId="4" fontId="8" fillId="4" borderId="30" xfId="8" applyNumberFormat="1" applyFont="1" applyFill="1" applyBorder="1" applyAlignment="1" applyProtection="1">
      <alignment horizontal="right"/>
      <protection locked="0"/>
    </xf>
    <xf numFmtId="4" fontId="8" fillId="4" borderId="32" xfId="8" applyNumberFormat="1" applyFont="1" applyFill="1" applyBorder="1" applyAlignment="1" applyProtection="1">
      <alignment horizontal="right"/>
      <protection locked="0"/>
    </xf>
    <xf numFmtId="1" fontId="12" fillId="4" borderId="12" xfId="5" applyNumberFormat="1" applyFont="1" applyFill="1" applyBorder="1" applyAlignment="1" applyProtection="1">
      <alignment horizontal="center"/>
      <protection locked="0"/>
    </xf>
    <xf numFmtId="170" fontId="36" fillId="0" borderId="6" xfId="2" applyNumberFormat="1" applyFont="1" applyFill="1" applyBorder="1" applyAlignment="1" applyProtection="1">
      <alignment horizontal="center"/>
    </xf>
    <xf numFmtId="170" fontId="36" fillId="0" borderId="6" xfId="1" applyNumberFormat="1" applyFont="1" applyFill="1" applyBorder="1" applyAlignment="1" applyProtection="1">
      <alignment horizontal="center"/>
    </xf>
    <xf numFmtId="0" fontId="18" fillId="0" borderId="0" xfId="4" applyFont="1"/>
    <xf numFmtId="0" fontId="9" fillId="0" borderId="6" xfId="4" applyFont="1" applyBorder="1"/>
    <xf numFmtId="0" fontId="55" fillId="0" borderId="0" xfId="4" applyFont="1"/>
    <xf numFmtId="0" fontId="56" fillId="0" borderId="0" xfId="4" applyFont="1"/>
    <xf numFmtId="0" fontId="57" fillId="0" borderId="0" xfId="4" applyFont="1"/>
    <xf numFmtId="0" fontId="9" fillId="0" borderId="6" xfId="4" applyFont="1" applyBorder="1" applyAlignment="1">
      <alignment horizontal="center"/>
    </xf>
    <xf numFmtId="179" fontId="9" fillId="0" borderId="6" xfId="4" applyNumberFormat="1" applyFont="1" applyBorder="1"/>
    <xf numFmtId="179" fontId="9" fillId="0" borderId="0" xfId="4" applyNumberFormat="1" applyFont="1"/>
    <xf numFmtId="167" fontId="9" fillId="0" borderId="0" xfId="4" applyNumberFormat="1" applyFont="1"/>
    <xf numFmtId="180" fontId="9" fillId="0" borderId="6" xfId="4" applyNumberFormat="1" applyFont="1" applyBorder="1"/>
    <xf numFmtId="14" fontId="9" fillId="0" borderId="6" xfId="4" applyNumberFormat="1" applyFont="1" applyBorder="1"/>
    <xf numFmtId="0" fontId="58" fillId="3" borderId="41" xfId="0" applyFont="1" applyFill="1" applyBorder="1"/>
    <xf numFmtId="4" fontId="8" fillId="0" borderId="31" xfId="5" applyNumberFormat="1" applyFont="1" applyBorder="1" applyAlignment="1">
      <alignment horizontal="right"/>
    </xf>
    <xf numFmtId="14" fontId="9" fillId="0" borderId="0" xfId="5" applyNumberFormat="1" applyFont="1" applyAlignment="1">
      <alignment horizontal="right"/>
    </xf>
    <xf numFmtId="3" fontId="27" fillId="4" borderId="12" xfId="0" applyNumberFormat="1" applyFont="1" applyFill="1" applyBorder="1" applyProtection="1">
      <protection locked="0"/>
    </xf>
    <xf numFmtId="3" fontId="27" fillId="0" borderId="12" xfId="0" applyNumberFormat="1" applyFont="1" applyBorder="1"/>
    <xf numFmtId="172" fontId="9" fillId="0" borderId="12" xfId="0" applyNumberFormat="1" applyFont="1" applyBorder="1" applyAlignment="1">
      <alignment horizontal="center"/>
    </xf>
    <xf numFmtId="172" fontId="27" fillId="0" borderId="12" xfId="0" applyNumberFormat="1" applyFont="1" applyBorder="1" applyProtection="1">
      <protection locked="0"/>
    </xf>
    <xf numFmtId="172" fontId="27" fillId="4" borderId="12" xfId="0" applyNumberFormat="1" applyFont="1" applyFill="1" applyBorder="1" applyProtection="1">
      <protection locked="0"/>
    </xf>
    <xf numFmtId="179" fontId="9" fillId="4" borderId="6" xfId="4" applyNumberFormat="1" applyFont="1" applyFill="1" applyBorder="1" applyProtection="1">
      <protection locked="0"/>
    </xf>
    <xf numFmtId="14" fontId="9" fillId="4" borderId="6" xfId="4" applyNumberFormat="1" applyFont="1" applyFill="1" applyBorder="1" applyProtection="1">
      <protection locked="0"/>
    </xf>
    <xf numFmtId="178" fontId="27" fillId="4" borderId="12" xfId="0" applyNumberFormat="1" applyFont="1" applyFill="1" applyBorder="1" applyProtection="1">
      <protection locked="0"/>
    </xf>
    <xf numFmtId="0" fontId="23" fillId="0" borderId="0" xfId="0" applyFont="1"/>
    <xf numFmtId="2" fontId="23" fillId="0" borderId="0" xfId="0" applyNumberFormat="1" applyFont="1"/>
    <xf numFmtId="0" fontId="23" fillId="0" borderId="0" xfId="4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9" fillId="0" borderId="11" xfId="0" applyNumberFormat="1" applyFont="1" applyBorder="1"/>
    <xf numFmtId="2" fontId="9" fillId="0" borderId="0" xfId="0" applyNumberFormat="1" applyFont="1"/>
    <xf numFmtId="0" fontId="14" fillId="0" borderId="0" xfId="10" applyFont="1" applyProtection="1">
      <protection locked="0"/>
    </xf>
    <xf numFmtId="0" fontId="59" fillId="0" borderId="0" xfId="3" applyNumberFormat="1" applyFont="1" applyFill="1" applyBorder="1" applyAlignment="1" applyProtection="1">
      <alignment horizontal="left"/>
    </xf>
    <xf numFmtId="172" fontId="15" fillId="4" borderId="12" xfId="0" applyNumberFormat="1" applyFont="1" applyFill="1" applyBorder="1" applyAlignment="1" applyProtection="1">
      <alignment horizontal="center" vertical="top"/>
      <protection locked="0"/>
    </xf>
    <xf numFmtId="172" fontId="9" fillId="4" borderId="12" xfId="0" applyNumberFormat="1" applyFont="1" applyFill="1" applyBorder="1" applyAlignment="1" applyProtection="1">
      <alignment horizontal="left" vertical="top"/>
      <protection locked="0"/>
    </xf>
    <xf numFmtId="14" fontId="9" fillId="4" borderId="6" xfId="5" applyNumberFormat="1" applyFont="1" applyFill="1" applyBorder="1" applyProtection="1">
      <protection locked="0"/>
    </xf>
    <xf numFmtId="0" fontId="12" fillId="0" borderId="0" xfId="5" applyFont="1" applyAlignment="1">
      <alignment horizontal="left"/>
    </xf>
    <xf numFmtId="0" fontId="9" fillId="0" borderId="1" xfId="5" applyFont="1" applyBorder="1" applyAlignment="1">
      <alignment horizontal="center"/>
    </xf>
    <xf numFmtId="165" fontId="24" fillId="0" borderId="1" xfId="5" applyNumberFormat="1" applyFont="1" applyBorder="1" applyAlignment="1">
      <alignment horizontal="center" wrapText="1"/>
    </xf>
    <xf numFmtId="176" fontId="12" fillId="0" borderId="4" xfId="6" applyNumberFormat="1" applyFont="1" applyFill="1" applyBorder="1" applyAlignment="1" applyProtection="1">
      <alignment horizontal="center" wrapText="1"/>
    </xf>
    <xf numFmtId="0" fontId="11" fillId="0" borderId="7" xfId="5" applyFont="1" applyBorder="1"/>
    <xf numFmtId="165" fontId="12" fillId="0" borderId="13" xfId="5" applyNumberFormat="1" applyFont="1" applyBorder="1" applyAlignment="1">
      <alignment horizontal="center" wrapText="1"/>
    </xf>
    <xf numFmtId="1" fontId="12" fillId="4" borderId="11" xfId="5" applyNumberFormat="1" applyFont="1" applyFill="1" applyBorder="1" applyAlignment="1" applyProtection="1">
      <alignment horizontal="center"/>
      <protection locked="0"/>
    </xf>
    <xf numFmtId="165" fontId="12" fillId="0" borderId="8" xfId="5" applyNumberFormat="1" applyFont="1" applyBorder="1" applyAlignment="1">
      <alignment horizontal="center" wrapText="1"/>
    </xf>
    <xf numFmtId="0" fontId="9" fillId="0" borderId="1" xfId="5" applyFont="1" applyBorder="1" applyAlignment="1">
      <alignment horizontal="center" wrapText="1"/>
    </xf>
    <xf numFmtId="0" fontId="8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horizontal="left"/>
    </xf>
    <xf numFmtId="0" fontId="9" fillId="4" borderId="12" xfId="0" applyFont="1" applyFill="1" applyBorder="1" applyAlignment="1" applyProtection="1">
      <alignment vertical="top"/>
      <protection locked="0"/>
    </xf>
    <xf numFmtId="2" fontId="15" fillId="0" borderId="0" xfId="0" applyNumberFormat="1" applyFont="1"/>
    <xf numFmtId="2" fontId="9" fillId="0" borderId="0" xfId="0" applyNumberFormat="1" applyFont="1" applyAlignment="1">
      <alignment horizontal="centerContinuous"/>
    </xf>
    <xf numFmtId="166" fontId="15" fillId="0" borderId="0" xfId="0" applyNumberFormat="1" applyFont="1" applyAlignment="1">
      <alignment horizontal="right"/>
    </xf>
    <xf numFmtId="2" fontId="9" fillId="0" borderId="0" xfId="0" applyNumberFormat="1" applyFont="1" applyAlignment="1">
      <alignment horizontal="right"/>
    </xf>
    <xf numFmtId="0" fontId="9" fillId="0" borderId="0" xfId="4" applyFont="1" applyAlignment="1" applyProtection="1">
      <alignment horizontal="center" vertical="top"/>
      <protection locked="0"/>
    </xf>
    <xf numFmtId="14" fontId="9" fillId="4" borderId="6" xfId="5" applyNumberFormat="1" applyFont="1" applyFill="1" applyBorder="1" applyAlignment="1" applyProtection="1">
      <alignment horizontal="center"/>
      <protection locked="0"/>
    </xf>
    <xf numFmtId="10" fontId="27" fillId="4" borderId="34" xfId="9" applyNumberFormat="1" applyFont="1" applyFill="1" applyBorder="1" applyProtection="1">
      <protection locked="0"/>
    </xf>
    <xf numFmtId="171" fontId="35" fillId="0" borderId="44" xfId="0" applyNumberFormat="1" applyFont="1" applyBorder="1" applyAlignment="1">
      <alignment horizontal="center"/>
    </xf>
    <xf numFmtId="0" fontId="27" fillId="0" borderId="12" xfId="0" applyFont="1" applyBorder="1" applyAlignment="1" applyProtection="1">
      <alignment horizontal="right"/>
      <protection locked="0"/>
    </xf>
    <xf numFmtId="14" fontId="9" fillId="0" borderId="6" xfId="0" applyNumberFormat="1" applyFont="1" applyBorder="1" applyAlignment="1">
      <alignment horizontal="center"/>
    </xf>
    <xf numFmtId="172" fontId="9" fillId="4" borderId="12" xfId="0" applyNumberFormat="1" applyFont="1" applyFill="1" applyBorder="1" applyAlignment="1" applyProtection="1">
      <alignment horizontal="center" vertical="top"/>
      <protection locked="0"/>
    </xf>
    <xf numFmtId="180" fontId="9" fillId="0" borderId="6" xfId="4" applyNumberFormat="1" applyFont="1" applyBorder="1" applyAlignment="1">
      <alignment horizontal="right"/>
    </xf>
    <xf numFmtId="2" fontId="9" fillId="4" borderId="6" xfId="5" applyNumberFormat="1" applyFont="1" applyFill="1" applyBorder="1" applyProtection="1">
      <protection locked="0"/>
    </xf>
    <xf numFmtId="2" fontId="9" fillId="0" borderId="0" xfId="5" applyNumberFormat="1" applyFont="1" applyProtection="1">
      <protection locked="0"/>
    </xf>
    <xf numFmtId="182" fontId="9" fillId="0" borderId="6" xfId="3" applyNumberFormat="1" applyFont="1" applyFill="1" applyBorder="1" applyAlignment="1" applyProtection="1"/>
    <xf numFmtId="2" fontId="9" fillId="0" borderId="6" xfId="5" applyNumberFormat="1" applyFont="1" applyBorder="1"/>
    <xf numFmtId="2" fontId="9" fillId="0" borderId="0" xfId="5" applyNumberFormat="1" applyFont="1"/>
    <xf numFmtId="2" fontId="9" fillId="0" borderId="0" xfId="5" applyNumberFormat="1" applyFont="1" applyAlignment="1">
      <alignment horizontal="center"/>
    </xf>
    <xf numFmtId="2" fontId="15" fillId="0" borderId="0" xfId="5" applyNumberFormat="1" applyFont="1"/>
    <xf numFmtId="0" fontId="9" fillId="4" borderId="12" xfId="5" applyFont="1" applyFill="1" applyBorder="1" applyAlignment="1" applyProtection="1">
      <alignment horizontal="center"/>
      <protection locked="0"/>
    </xf>
    <xf numFmtId="0" fontId="9" fillId="0" borderId="8" xfId="5" applyFont="1" applyBorder="1" applyAlignment="1">
      <alignment horizontal="center"/>
    </xf>
    <xf numFmtId="49" fontId="9" fillId="4" borderId="6" xfId="5" applyNumberFormat="1" applyFont="1" applyFill="1" applyBorder="1" applyProtection="1">
      <protection locked="0"/>
    </xf>
    <xf numFmtId="49" fontId="9" fillId="0" borderId="0" xfId="5" quotePrefix="1" applyNumberFormat="1" applyFont="1" applyAlignment="1">
      <alignment horizontal="center"/>
    </xf>
    <xf numFmtId="49" fontId="9" fillId="0" borderId="0" xfId="5" applyNumberFormat="1" applyFont="1"/>
    <xf numFmtId="14" fontId="9" fillId="0" borderId="0" xfId="10" applyNumberFormat="1" applyFont="1" applyAlignment="1">
      <alignment horizontal="center"/>
    </xf>
    <xf numFmtId="0" fontId="27" fillId="2" borderId="6" xfId="0" applyFont="1" applyFill="1" applyBorder="1"/>
    <xf numFmtId="0" fontId="29" fillId="0" borderId="6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3" fontId="27" fillId="0" borderId="6" xfId="0" applyNumberFormat="1" applyFont="1" applyBorder="1" applyAlignment="1">
      <alignment horizontal="center"/>
    </xf>
    <xf numFmtId="0" fontId="27" fillId="0" borderId="0" xfId="0" applyFont="1" applyAlignment="1">
      <alignment horizontal="center" vertical="top"/>
    </xf>
    <xf numFmtId="14" fontId="27" fillId="3" borderId="0" xfId="9" applyNumberFormat="1" applyFont="1" applyFill="1" applyAlignment="1">
      <alignment horizontal="center"/>
    </xf>
    <xf numFmtId="3" fontId="27" fillId="0" borderId="41" xfId="9" applyNumberFormat="1" applyFont="1" applyBorder="1"/>
    <xf numFmtId="3" fontId="27" fillId="3" borderId="6" xfId="9" applyNumberFormat="1" applyFont="1" applyFill="1" applyBorder="1" applyAlignment="1">
      <alignment horizontal="right"/>
    </xf>
    <xf numFmtId="183" fontId="27" fillId="0" borderId="6" xfId="6" applyNumberFormat="1" applyFont="1" applyFill="1" applyBorder="1" applyAlignment="1" applyProtection="1">
      <alignment horizontal="right"/>
    </xf>
    <xf numFmtId="184" fontId="29" fillId="3" borderId="0" xfId="6" applyNumberFormat="1" applyFont="1" applyFill="1" applyBorder="1" applyAlignment="1" applyProtection="1">
      <alignment horizontal="right"/>
    </xf>
    <xf numFmtId="184" fontId="29" fillId="3" borderId="0" xfId="9" applyNumberFormat="1" applyFont="1" applyFill="1" applyAlignment="1">
      <alignment horizontal="center" vertical="center"/>
    </xf>
    <xf numFmtId="0" fontId="29" fillId="3" borderId="0" xfId="9" applyFont="1" applyFill="1" applyAlignment="1">
      <alignment horizontal="left"/>
    </xf>
    <xf numFmtId="14" fontId="27" fillId="3" borderId="34" xfId="9" applyNumberFormat="1" applyFont="1" applyFill="1" applyBorder="1" applyAlignment="1">
      <alignment horizontal="center"/>
    </xf>
    <xf numFmtId="172" fontId="27" fillId="0" borderId="0" xfId="0" applyNumberFormat="1" applyFont="1" applyAlignment="1">
      <alignment horizontal="center"/>
    </xf>
    <xf numFmtId="172" fontId="27" fillId="0" borderId="6" xfId="0" applyNumberFormat="1" applyFont="1" applyBorder="1" applyAlignment="1">
      <alignment horizontal="center"/>
    </xf>
    <xf numFmtId="4" fontId="27" fillId="0" borderId="6" xfId="0" applyNumberFormat="1" applyFont="1" applyBorder="1" applyAlignment="1">
      <alignment horizontal="right"/>
    </xf>
    <xf numFmtId="172" fontId="27" fillId="0" borderId="22" xfId="0" applyNumberFormat="1" applyFont="1" applyBorder="1" applyAlignment="1">
      <alignment horizontal="center"/>
    </xf>
    <xf numFmtId="4" fontId="27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center"/>
    </xf>
    <xf numFmtId="4" fontId="27" fillId="0" borderId="0" xfId="3" applyNumberFormat="1" applyFont="1" applyFill="1" applyBorder="1" applyAlignment="1" applyProtection="1">
      <alignment horizontal="right"/>
    </xf>
    <xf numFmtId="10" fontId="9" fillId="0" borderId="6" xfId="4" quotePrefix="1" applyNumberFormat="1" applyFont="1" applyBorder="1" applyAlignment="1">
      <alignment horizontal="right"/>
    </xf>
    <xf numFmtId="10" fontId="9" fillId="0" borderId="6" xfId="4" applyNumberFormat="1" applyFont="1" applyBorder="1" applyAlignment="1">
      <alignment horizontal="right"/>
    </xf>
    <xf numFmtId="10" fontId="27" fillId="0" borderId="6" xfId="2" applyNumberFormat="1" applyFont="1" applyFill="1" applyBorder="1" applyAlignment="1" applyProtection="1">
      <alignment horizontal="center"/>
    </xf>
    <xf numFmtId="0" fontId="8" fillId="0" borderId="22" xfId="10" applyFont="1" applyBorder="1" applyProtection="1">
      <protection locked="0"/>
    </xf>
    <xf numFmtId="2" fontId="9" fillId="0" borderId="0" xfId="10" applyNumberFormat="1" applyFont="1" applyAlignment="1" applyProtection="1">
      <alignment horizontal="center"/>
      <protection locked="0"/>
    </xf>
    <xf numFmtId="0" fontId="8" fillId="0" borderId="0" xfId="10" applyFont="1" applyAlignment="1">
      <alignment horizontal="right"/>
    </xf>
    <xf numFmtId="4" fontId="11" fillId="0" borderId="0" xfId="5" applyNumberFormat="1" applyFont="1" applyAlignment="1">
      <alignment horizontal="center"/>
    </xf>
    <xf numFmtId="181" fontId="8" fillId="0" borderId="6" xfId="5" applyNumberFormat="1" applyFont="1" applyBorder="1" applyAlignment="1">
      <alignment horizontal="center"/>
    </xf>
    <xf numFmtId="0" fontId="14" fillId="0" borderId="0" xfId="5" applyFont="1" applyAlignment="1">
      <alignment horizontal="center"/>
    </xf>
    <xf numFmtId="0" fontId="9" fillId="0" borderId="12" xfId="5" applyFont="1" applyBorder="1" applyAlignment="1">
      <alignment horizontal="right"/>
    </xf>
    <xf numFmtId="173" fontId="8" fillId="0" borderId="12" xfId="5" applyNumberFormat="1" applyFont="1" applyBorder="1" applyAlignment="1">
      <alignment horizontal="right"/>
    </xf>
    <xf numFmtId="3" fontId="11" fillId="0" borderId="12" xfId="5" applyNumberFormat="1" applyFont="1" applyBorder="1" applyAlignment="1">
      <alignment horizontal="right"/>
    </xf>
    <xf numFmtId="3" fontId="14" fillId="0" borderId="0" xfId="3" applyNumberFormat="1" applyFont="1" applyFill="1" applyBorder="1" applyProtection="1"/>
    <xf numFmtId="0" fontId="6" fillId="0" borderId="10" xfId="5" applyBorder="1" applyAlignment="1">
      <alignment horizontal="center"/>
    </xf>
    <xf numFmtId="0" fontId="6" fillId="0" borderId="11" xfId="5" applyBorder="1" applyAlignment="1">
      <alignment horizontal="center"/>
    </xf>
    <xf numFmtId="173" fontId="9" fillId="0" borderId="12" xfId="5" applyNumberFormat="1" applyFont="1" applyBorder="1" applyAlignment="1">
      <alignment horizontal="right"/>
    </xf>
    <xf numFmtId="173" fontId="9" fillId="4" borderId="12" xfId="5" applyNumberFormat="1" applyFont="1" applyFill="1" applyBorder="1" applyAlignment="1" applyProtection="1">
      <alignment horizontal="right"/>
      <protection locked="0"/>
    </xf>
    <xf numFmtId="3" fontId="12" fillId="4" borderId="12" xfId="5" applyNumberFormat="1" applyFont="1" applyFill="1" applyBorder="1" applyAlignment="1" applyProtection="1">
      <alignment horizontal="right"/>
      <protection locked="0"/>
    </xf>
    <xf numFmtId="3" fontId="12" fillId="4" borderId="11" xfId="5" applyNumberFormat="1" applyFont="1" applyFill="1" applyBorder="1" applyAlignment="1" applyProtection="1">
      <alignment horizontal="right"/>
      <protection locked="0"/>
    </xf>
    <xf numFmtId="3" fontId="12" fillId="0" borderId="12" xfId="5" applyNumberFormat="1" applyFont="1" applyBorder="1" applyAlignment="1">
      <alignment horizontal="right"/>
    </xf>
    <xf numFmtId="1" fontId="9" fillId="0" borderId="0" xfId="5" applyNumberFormat="1" applyFont="1"/>
    <xf numFmtId="176" fontId="9" fillId="0" borderId="0" xfId="5" applyNumberFormat="1" applyFont="1" applyAlignment="1">
      <alignment horizontal="center"/>
    </xf>
    <xf numFmtId="4" fontId="12" fillId="0" borderId="0" xfId="5" applyNumberFormat="1" applyFont="1" applyAlignment="1">
      <alignment horizontal="center"/>
    </xf>
    <xf numFmtId="0" fontId="6" fillId="0" borderId="0" xfId="5" applyAlignment="1">
      <alignment horizontal="center"/>
    </xf>
    <xf numFmtId="0" fontId="14" fillId="0" borderId="4" xfId="5" applyFont="1" applyBorder="1"/>
    <xf numFmtId="0" fontId="14" fillId="0" borderId="4" xfId="5" applyFont="1" applyBorder="1" applyAlignment="1">
      <alignment horizontal="center"/>
    </xf>
    <xf numFmtId="0" fontId="8" fillId="4" borderId="6" xfId="10" applyFont="1" applyFill="1" applyBorder="1" applyAlignment="1" applyProtection="1">
      <alignment horizontal="center" vertical="center"/>
      <protection locked="0"/>
    </xf>
    <xf numFmtId="0" fontId="8" fillId="4" borderId="6" xfId="10" applyFont="1" applyFill="1" applyBorder="1" applyAlignment="1" applyProtection="1">
      <alignment horizontal="center"/>
      <protection locked="0"/>
    </xf>
    <xf numFmtId="0" fontId="9" fillId="4" borderId="6" xfId="10" applyFont="1" applyFill="1" applyBorder="1" applyAlignment="1" applyProtection="1">
      <alignment vertical="top"/>
      <protection locked="0"/>
    </xf>
    <xf numFmtId="0" fontId="11" fillId="0" borderId="4" xfId="10" applyFont="1" applyBorder="1"/>
    <xf numFmtId="0" fontId="33" fillId="0" borderId="0" xfId="10" applyFont="1" applyAlignment="1">
      <alignment horizontal="centerContinuous"/>
    </xf>
    <xf numFmtId="0" fontId="47" fillId="0" borderId="0" xfId="10" applyFont="1" applyAlignment="1">
      <alignment horizontal="centerContinuous"/>
    </xf>
    <xf numFmtId="0" fontId="9" fillId="0" borderId="0" xfId="10" applyFont="1" applyAlignment="1">
      <alignment vertical="top"/>
    </xf>
    <xf numFmtId="0" fontId="15" fillId="0" borderId="0" xfId="10" applyFont="1" applyAlignment="1">
      <alignment horizontal="center"/>
    </xf>
    <xf numFmtId="0" fontId="9" fillId="0" borderId="0" xfId="10" applyFont="1" applyAlignment="1">
      <alignment horizontal="left" vertical="top" wrapText="1"/>
    </xf>
    <xf numFmtId="1" fontId="8" fillId="4" borderId="30" xfId="5" applyNumberFormat="1" applyFont="1" applyFill="1" applyBorder="1" applyAlignment="1" applyProtection="1">
      <alignment horizontal="center"/>
      <protection locked="0"/>
    </xf>
    <xf numFmtId="3" fontId="8" fillId="4" borderId="30" xfId="5" applyNumberFormat="1" applyFont="1" applyFill="1" applyBorder="1" applyAlignment="1" applyProtection="1">
      <alignment horizontal="center"/>
      <protection locked="0"/>
    </xf>
    <xf numFmtId="3" fontId="8" fillId="4" borderId="32" xfId="5" applyNumberFormat="1" applyFont="1" applyFill="1" applyBorder="1" applyAlignment="1" applyProtection="1">
      <alignment horizontal="center"/>
      <protection locked="0"/>
    </xf>
    <xf numFmtId="3" fontId="8" fillId="4" borderId="32" xfId="5" applyNumberFormat="1" applyFont="1" applyFill="1" applyBorder="1" applyAlignment="1" applyProtection="1">
      <alignment horizontal="center" vertical="center"/>
      <protection locked="0"/>
    </xf>
    <xf numFmtId="0" fontId="61" fillId="4" borderId="12" xfId="0" applyFont="1" applyFill="1" applyBorder="1" applyAlignment="1" applyProtection="1">
      <alignment horizontal="center"/>
      <protection locked="0"/>
    </xf>
    <xf numFmtId="14" fontId="9" fillId="0" borderId="6" xfId="4" applyNumberFormat="1" applyFont="1" applyBorder="1" applyAlignment="1">
      <alignment horizontal="center"/>
    </xf>
    <xf numFmtId="0" fontId="27" fillId="0" borderId="0" xfId="0" applyFont="1" applyAlignment="1">
      <alignment horizontal="left" vertical="top"/>
    </xf>
    <xf numFmtId="0" fontId="27" fillId="2" borderId="0" xfId="0" applyFont="1" applyFill="1" applyAlignment="1">
      <alignment horizontal="right"/>
    </xf>
    <xf numFmtId="173" fontId="9" fillId="0" borderId="12" xfId="3" applyNumberFormat="1" applyFont="1" applyFill="1" applyBorder="1" applyAlignment="1" applyProtection="1">
      <alignment horizontal="right"/>
    </xf>
    <xf numFmtId="3" fontId="12" fillId="0" borderId="0" xfId="5" applyNumberFormat="1" applyFont="1" applyAlignment="1" applyProtection="1">
      <alignment horizontal="right"/>
      <protection locked="0"/>
    </xf>
    <xf numFmtId="49" fontId="27" fillId="3" borderId="20" xfId="9" applyNumberFormat="1" applyFont="1" applyFill="1" applyBorder="1"/>
    <xf numFmtId="0" fontId="27" fillId="3" borderId="45" xfId="9" applyFont="1" applyFill="1" applyBorder="1"/>
    <xf numFmtId="14" fontId="27" fillId="0" borderId="0" xfId="0" applyNumberFormat="1" applyFont="1" applyAlignment="1">
      <alignment horizontal="center"/>
    </xf>
    <xf numFmtId="172" fontId="9" fillId="0" borderId="12" xfId="0" applyNumberFormat="1" applyFont="1" applyBorder="1" applyAlignment="1">
      <alignment horizontal="center" vertical="top"/>
    </xf>
    <xf numFmtId="0" fontId="2" fillId="0" borderId="0" xfId="7" applyFont="1" applyAlignment="1">
      <alignment vertical="center"/>
    </xf>
    <xf numFmtId="10" fontId="9" fillId="4" borderId="30" xfId="5" applyNumberFormat="1" applyFont="1" applyFill="1" applyBorder="1" applyAlignment="1" applyProtection="1">
      <alignment horizontal="right"/>
      <protection locked="0"/>
    </xf>
    <xf numFmtId="14" fontId="9" fillId="4" borderId="30" xfId="5" applyNumberFormat="1" applyFont="1" applyFill="1" applyBorder="1" applyAlignment="1" applyProtection="1">
      <alignment horizontal="right"/>
      <protection locked="0"/>
    </xf>
    <xf numFmtId="14" fontId="9" fillId="4" borderId="29" xfId="5" applyNumberFormat="1" applyFont="1" applyFill="1" applyBorder="1" applyAlignment="1" applyProtection="1">
      <alignment horizontal="left"/>
      <protection locked="0"/>
    </xf>
    <xf numFmtId="3" fontId="9" fillId="4" borderId="30" xfId="5" applyNumberFormat="1" applyFont="1" applyFill="1" applyBorder="1" applyAlignment="1" applyProtection="1">
      <alignment horizontal="right"/>
      <protection locked="0"/>
    </xf>
    <xf numFmtId="10" fontId="9" fillId="4" borderId="30" xfId="8" applyNumberFormat="1" applyFont="1" applyFill="1" applyBorder="1" applyAlignment="1" applyProtection="1">
      <alignment horizontal="right"/>
      <protection locked="0"/>
    </xf>
    <xf numFmtId="9" fontId="8" fillId="0" borderId="0" xfId="8" applyFont="1" applyFill="1" applyBorder="1" applyAlignment="1" applyProtection="1">
      <alignment horizontal="right"/>
    </xf>
    <xf numFmtId="14" fontId="9" fillId="4" borderId="46" xfId="5" applyNumberFormat="1" applyFont="1" applyFill="1" applyBorder="1" applyAlignment="1" applyProtection="1">
      <alignment horizontal="left"/>
      <protection locked="0"/>
    </xf>
    <xf numFmtId="10" fontId="9" fillId="4" borderId="47" xfId="5" applyNumberFormat="1" applyFont="1" applyFill="1" applyBorder="1" applyAlignment="1" applyProtection="1">
      <alignment horizontal="right"/>
      <protection locked="0"/>
    </xf>
    <xf numFmtId="14" fontId="9" fillId="4" borderId="47" xfId="5" applyNumberFormat="1" applyFont="1" applyFill="1" applyBorder="1" applyAlignment="1" applyProtection="1">
      <alignment horizontal="right"/>
      <protection locked="0"/>
    </xf>
    <xf numFmtId="3" fontId="9" fillId="4" borderId="47" xfId="5" applyNumberFormat="1" applyFont="1" applyFill="1" applyBorder="1" applyAlignment="1" applyProtection="1">
      <alignment horizontal="right"/>
      <protection locked="0"/>
    </xf>
    <xf numFmtId="10" fontId="9" fillId="4" borderId="48" xfId="8" applyNumberFormat="1" applyFont="1" applyFill="1" applyBorder="1" applyAlignment="1" applyProtection="1">
      <alignment horizontal="right"/>
      <protection locked="0"/>
    </xf>
    <xf numFmtId="4" fontId="8" fillId="0" borderId="49" xfId="5" applyNumberFormat="1" applyFont="1" applyBorder="1" applyAlignment="1">
      <alignment horizontal="right"/>
    </xf>
    <xf numFmtId="14" fontId="8" fillId="4" borderId="47" xfId="5" applyNumberFormat="1" applyFont="1" applyFill="1" applyBorder="1" applyAlignment="1" applyProtection="1">
      <alignment horizontal="right"/>
      <protection locked="0"/>
    </xf>
    <xf numFmtId="1" fontId="8" fillId="4" borderId="47" xfId="5" applyNumberFormat="1" applyFont="1" applyFill="1" applyBorder="1" applyAlignment="1" applyProtection="1">
      <alignment horizontal="center"/>
      <protection locked="0"/>
    </xf>
    <xf numFmtId="3" fontId="8" fillId="4" borderId="47" xfId="5" applyNumberFormat="1" applyFont="1" applyFill="1" applyBorder="1" applyAlignment="1" applyProtection="1">
      <alignment horizontal="center"/>
      <protection locked="0"/>
    </xf>
    <xf numFmtId="4" fontId="8" fillId="4" borderId="47" xfId="5" applyNumberFormat="1" applyFont="1" applyFill="1" applyBorder="1" applyAlignment="1" applyProtection="1">
      <alignment horizontal="right"/>
      <protection locked="0"/>
    </xf>
    <xf numFmtId="1" fontId="8" fillId="4" borderId="47" xfId="5" applyNumberFormat="1" applyFont="1" applyFill="1" applyBorder="1" applyAlignment="1" applyProtection="1">
      <alignment horizontal="center" vertical="center"/>
      <protection locked="0"/>
    </xf>
    <xf numFmtId="3" fontId="8" fillId="4" borderId="47" xfId="5" applyNumberFormat="1" applyFont="1" applyFill="1" applyBorder="1" applyAlignment="1" applyProtection="1">
      <alignment horizontal="center" vertical="center"/>
      <protection locked="0"/>
    </xf>
    <xf numFmtId="0" fontId="6" fillId="0" borderId="1" xfId="5" applyBorder="1" applyAlignment="1">
      <alignment horizontal="center"/>
    </xf>
    <xf numFmtId="0" fontId="0" fillId="0" borderId="4" xfId="5" applyFont="1" applyBorder="1" applyAlignment="1">
      <alignment horizontal="center"/>
    </xf>
    <xf numFmtId="0" fontId="6" fillId="0" borderId="13" xfId="5" applyBorder="1" applyAlignment="1">
      <alignment horizontal="center"/>
    </xf>
    <xf numFmtId="0" fontId="6" fillId="0" borderId="7" xfId="5" applyBorder="1" applyAlignment="1">
      <alignment horizontal="center"/>
    </xf>
    <xf numFmtId="173" fontId="9" fillId="0" borderId="11" xfId="5" applyNumberFormat="1" applyFont="1" applyBorder="1" applyAlignment="1">
      <alignment horizontal="right"/>
    </xf>
    <xf numFmtId="4" fontId="12" fillId="4" borderId="11" xfId="5" applyNumberFormat="1" applyFont="1" applyFill="1" applyBorder="1" applyAlignment="1" applyProtection="1">
      <alignment horizontal="center"/>
      <protection locked="0"/>
    </xf>
    <xf numFmtId="14" fontId="9" fillId="4" borderId="6" xfId="5" applyNumberFormat="1" applyFont="1" applyFill="1" applyBorder="1" applyAlignment="1" applyProtection="1">
      <alignment horizontal="right"/>
      <protection locked="0"/>
    </xf>
    <xf numFmtId="188" fontId="8" fillId="0" borderId="0" xfId="10" applyNumberFormat="1" applyFont="1" applyAlignment="1">
      <alignment horizontal="right"/>
    </xf>
    <xf numFmtId="188" fontId="27" fillId="0" borderId="6" xfId="0" applyNumberFormat="1" applyFont="1" applyBorder="1" applyAlignment="1">
      <alignment horizontal="right"/>
    </xf>
    <xf numFmtId="188" fontId="27" fillId="0" borderId="0" xfId="0" applyNumberFormat="1" applyFont="1" applyAlignment="1">
      <alignment horizontal="right"/>
    </xf>
    <xf numFmtId="188" fontId="40" fillId="0" borderId="0" xfId="0" applyNumberFormat="1" applyFont="1" applyAlignment="1">
      <alignment horizontal="right"/>
    </xf>
    <xf numFmtId="188" fontId="30" fillId="0" borderId="14" xfId="0" applyNumberFormat="1" applyFont="1" applyBorder="1" applyAlignment="1">
      <alignment horizontal="right"/>
    </xf>
    <xf numFmtId="172" fontId="30" fillId="0" borderId="14" xfId="0" applyNumberFormat="1" applyFont="1" applyBorder="1" applyAlignment="1">
      <alignment horizontal="center"/>
    </xf>
    <xf numFmtId="3" fontId="35" fillId="4" borderId="18" xfId="3" applyNumberFormat="1" applyFont="1" applyFill="1" applyBorder="1" applyAlignment="1" applyProtection="1">
      <alignment horizontal="right"/>
      <protection locked="0"/>
    </xf>
    <xf numFmtId="188" fontId="35" fillId="4" borderId="18" xfId="0" applyNumberFormat="1" applyFont="1" applyFill="1" applyBorder="1" applyAlignment="1" applyProtection="1">
      <alignment horizontal="right"/>
      <protection locked="0"/>
    </xf>
    <xf numFmtId="3" fontId="35" fillId="0" borderId="19" xfId="3" applyNumberFormat="1" applyFont="1" applyFill="1" applyBorder="1" applyAlignment="1" applyProtection="1">
      <alignment horizontal="right"/>
    </xf>
    <xf numFmtId="3" fontId="42" fillId="0" borderId="8" xfId="3" applyNumberFormat="1" applyFont="1" applyFill="1" applyBorder="1" applyAlignment="1" applyProtection="1">
      <alignment horizontal="right"/>
    </xf>
    <xf numFmtId="188" fontId="42" fillId="0" borderId="8" xfId="0" applyNumberFormat="1" applyFont="1" applyBorder="1" applyAlignment="1">
      <alignment horizontal="right"/>
    </xf>
    <xf numFmtId="3" fontId="42" fillId="0" borderId="2" xfId="3" applyNumberFormat="1" applyFont="1" applyFill="1" applyBorder="1" applyAlignment="1" applyProtection="1">
      <alignment horizontal="right"/>
    </xf>
    <xf numFmtId="188" fontId="42" fillId="0" borderId="2" xfId="0" applyNumberFormat="1" applyFont="1" applyBorder="1" applyAlignment="1">
      <alignment horizontal="right"/>
    </xf>
    <xf numFmtId="3" fontId="35" fillId="0" borderId="18" xfId="3" applyNumberFormat="1" applyFont="1" applyFill="1" applyBorder="1" applyAlignment="1" applyProtection="1">
      <alignment horizontal="right"/>
    </xf>
    <xf numFmtId="188" fontId="35" fillId="0" borderId="18" xfId="0" applyNumberFormat="1" applyFont="1" applyBorder="1" applyAlignment="1">
      <alignment horizontal="right"/>
    </xf>
    <xf numFmtId="3" fontId="3" fillId="4" borderId="12" xfId="0" applyNumberFormat="1" applyFont="1" applyFill="1" applyBorder="1" applyAlignment="1" applyProtection="1">
      <alignment horizontal="right"/>
      <protection locked="0"/>
    </xf>
    <xf numFmtId="188" fontId="3" fillId="4" borderId="12" xfId="0" applyNumberFormat="1" applyFont="1" applyFill="1" applyBorder="1" applyAlignment="1" applyProtection="1">
      <alignment horizontal="right"/>
      <protection locked="0"/>
    </xf>
    <xf numFmtId="3" fontId="3" fillId="0" borderId="12" xfId="3" applyNumberFormat="1" applyFont="1" applyFill="1" applyBorder="1" applyAlignment="1" applyProtection="1">
      <alignment horizontal="right"/>
    </xf>
    <xf numFmtId="3" fontId="31" fillId="0" borderId="8" xfId="0" applyNumberFormat="1" applyFont="1" applyBorder="1" applyAlignment="1">
      <alignment horizontal="right"/>
    </xf>
    <xf numFmtId="188" fontId="31" fillId="0" borderId="8" xfId="0" applyNumberFormat="1" applyFont="1" applyBorder="1" applyAlignment="1">
      <alignment horizontal="right"/>
    </xf>
    <xf numFmtId="3" fontId="31" fillId="0" borderId="2" xfId="0" applyNumberFormat="1" applyFont="1" applyBorder="1" applyAlignment="1">
      <alignment horizontal="right"/>
    </xf>
    <xf numFmtId="188" fontId="31" fillId="0" borderId="2" xfId="0" applyNumberFormat="1" applyFont="1" applyBorder="1" applyAlignment="1">
      <alignment horizontal="right"/>
    </xf>
    <xf numFmtId="3" fontId="31" fillId="0" borderId="16" xfId="0" applyNumberFormat="1" applyFont="1" applyBorder="1" applyAlignment="1">
      <alignment horizontal="right"/>
    </xf>
    <xf numFmtId="188" fontId="31" fillId="0" borderId="16" xfId="0" applyNumberFormat="1" applyFont="1" applyBorder="1" applyAlignment="1">
      <alignment horizontal="right"/>
    </xf>
    <xf numFmtId="4" fontId="31" fillId="0" borderId="8" xfId="0" applyNumberFormat="1" applyFont="1" applyBorder="1" applyAlignment="1">
      <alignment horizontal="right"/>
    </xf>
    <xf numFmtId="4" fontId="31" fillId="0" borderId="2" xfId="0" applyNumberFormat="1" applyFont="1" applyBorder="1" applyAlignment="1">
      <alignment horizontal="right"/>
    </xf>
    <xf numFmtId="3" fontId="35" fillId="0" borderId="34" xfId="3" applyNumberFormat="1" applyFont="1" applyFill="1" applyBorder="1" applyAlignment="1" applyProtection="1">
      <alignment horizontal="right"/>
    </xf>
    <xf numFmtId="188" fontId="35" fillId="0" borderId="0" xfId="0" applyNumberFormat="1" applyFont="1" applyAlignment="1">
      <alignment horizontal="right"/>
    </xf>
    <xf numFmtId="4" fontId="35" fillId="0" borderId="0" xfId="3" applyNumberFormat="1" applyFont="1" applyFill="1" applyBorder="1" applyAlignment="1" applyProtection="1">
      <alignment horizontal="right"/>
    </xf>
    <xf numFmtId="3" fontId="3" fillId="4" borderId="11" xfId="0" applyNumberFormat="1" applyFont="1" applyFill="1" applyBorder="1" applyAlignment="1" applyProtection="1">
      <alignment horizontal="right"/>
      <protection locked="0"/>
    </xf>
    <xf numFmtId="188" fontId="3" fillId="0" borderId="0" xfId="0" applyNumberFormat="1" applyFont="1" applyAlignment="1">
      <alignment horizontal="right"/>
    </xf>
    <xf numFmtId="4" fontId="3" fillId="0" borderId="0" xfId="3" applyNumberFormat="1" applyFont="1" applyFill="1" applyBorder="1" applyAlignment="1" applyProtection="1">
      <alignment horizontal="right"/>
    </xf>
    <xf numFmtId="3" fontId="29" fillId="0" borderId="17" xfId="0" applyNumberFormat="1" applyFont="1" applyBorder="1" applyAlignment="1">
      <alignment horizontal="right"/>
    </xf>
    <xf numFmtId="188" fontId="29" fillId="0" borderId="34" xfId="0" applyNumberFormat="1" applyFont="1" applyBorder="1" applyAlignment="1">
      <alignment horizontal="right"/>
    </xf>
    <xf numFmtId="4" fontId="29" fillId="0" borderId="0" xfId="3" applyNumberFormat="1" applyFont="1" applyFill="1" applyBorder="1" applyAlignment="1" applyProtection="1">
      <alignment horizontal="right"/>
    </xf>
    <xf numFmtId="0" fontId="2" fillId="0" borderId="0" xfId="0" applyFont="1"/>
    <xf numFmtId="3" fontId="11" fillId="0" borderId="16" xfId="5" applyNumberFormat="1" applyFont="1" applyBorder="1"/>
    <xf numFmtId="3" fontId="11" fillId="0" borderId="0" xfId="5" applyNumberFormat="1" applyFont="1"/>
    <xf numFmtId="3" fontId="12" fillId="0" borderId="0" xfId="5" applyNumberFormat="1" applyFont="1"/>
    <xf numFmtId="2" fontId="9" fillId="0" borderId="12" xfId="0" applyNumberFormat="1" applyFont="1" applyBorder="1" applyAlignment="1">
      <alignment horizontal="right"/>
    </xf>
    <xf numFmtId="2" fontId="15" fillId="0" borderId="12" xfId="0" applyNumberFormat="1" applyFont="1" applyBorder="1" applyAlignment="1">
      <alignment horizontal="right"/>
    </xf>
    <xf numFmtId="2" fontId="15" fillId="0" borderId="0" xfId="0" applyNumberFormat="1" applyFont="1" applyAlignment="1">
      <alignment horizontal="right"/>
    </xf>
    <xf numFmtId="0" fontId="36" fillId="4" borderId="10" xfId="0" applyFont="1" applyFill="1" applyBorder="1" applyAlignment="1" applyProtection="1">
      <alignment horizontal="center"/>
      <protection locked="0"/>
    </xf>
    <xf numFmtId="10" fontId="30" fillId="0" borderId="34" xfId="2" applyNumberFormat="1" applyFont="1" applyFill="1" applyBorder="1" applyAlignment="1" applyProtection="1">
      <alignment horizontal="center"/>
    </xf>
    <xf numFmtId="0" fontId="27" fillId="0" borderId="3" xfId="0" applyFont="1" applyBorder="1" applyAlignment="1">
      <alignment horizontal="right"/>
    </xf>
    <xf numFmtId="173" fontId="27" fillId="2" borderId="10" xfId="0" applyNumberFormat="1" applyFont="1" applyFill="1" applyBorder="1"/>
    <xf numFmtId="172" fontId="27" fillId="0" borderId="10" xfId="0" applyNumberFormat="1" applyFont="1" applyBorder="1"/>
    <xf numFmtId="178" fontId="27" fillId="4" borderId="10" xfId="0" applyNumberFormat="1" applyFont="1" applyFill="1" applyBorder="1" applyProtection="1">
      <protection locked="0"/>
    </xf>
    <xf numFmtId="172" fontId="27" fillId="0" borderId="10" xfId="0" applyNumberFormat="1" applyFont="1" applyBorder="1" applyProtection="1">
      <protection locked="0"/>
    </xf>
    <xf numFmtId="0" fontId="30" fillId="0" borderId="44" xfId="0" applyFont="1" applyBorder="1"/>
    <xf numFmtId="0" fontId="27" fillId="0" borderId="51" xfId="0" applyFont="1" applyBorder="1"/>
    <xf numFmtId="3" fontId="29" fillId="2" borderId="18" xfId="0" applyNumberFormat="1" applyFont="1" applyFill="1" applyBorder="1"/>
    <xf numFmtId="172" fontId="29" fillId="0" borderId="18" xfId="0" applyNumberFormat="1" applyFont="1" applyBorder="1"/>
    <xf numFmtId="173" fontId="29" fillId="0" borderId="18" xfId="0" applyNumberFormat="1" applyFont="1" applyBorder="1"/>
    <xf numFmtId="172" fontId="29" fillId="0" borderId="19" xfId="0" applyNumberFormat="1" applyFont="1" applyBorder="1"/>
    <xf numFmtId="173" fontId="27" fillId="4" borderId="10" xfId="0" applyNumberFormat="1" applyFont="1" applyFill="1" applyBorder="1" applyProtection="1">
      <protection locked="0"/>
    </xf>
    <xf numFmtId="3" fontId="27" fillId="4" borderId="10" xfId="0" applyNumberFormat="1" applyFont="1" applyFill="1" applyBorder="1" applyProtection="1">
      <protection locked="0"/>
    </xf>
    <xf numFmtId="0" fontId="30" fillId="0" borderId="51" xfId="0" applyFont="1" applyBorder="1"/>
    <xf numFmtId="175" fontId="29" fillId="0" borderId="18" xfId="0" applyNumberFormat="1" applyFont="1" applyBorder="1"/>
    <xf numFmtId="175" fontId="29" fillId="0" borderId="19" xfId="0" applyNumberFormat="1" applyFont="1" applyBorder="1"/>
    <xf numFmtId="0" fontId="28" fillId="0" borderId="44" xfId="0" applyFont="1" applyBorder="1"/>
    <xf numFmtId="3" fontId="29" fillId="0" borderId="18" xfId="0" applyNumberFormat="1" applyFont="1" applyBorder="1"/>
    <xf numFmtId="0" fontId="28" fillId="0" borderId="51" xfId="0" applyFont="1" applyBorder="1"/>
    <xf numFmtId="175" fontId="29" fillId="0" borderId="51" xfId="0" applyNumberFormat="1" applyFont="1" applyBorder="1"/>
    <xf numFmtId="175" fontId="29" fillId="0" borderId="52" xfId="0" applyNumberFormat="1" applyFont="1" applyBorder="1"/>
    <xf numFmtId="3" fontId="14" fillId="0" borderId="34" xfId="3" applyNumberFormat="1" applyFont="1" applyFill="1" applyBorder="1" applyProtection="1"/>
    <xf numFmtId="3" fontId="12" fillId="0" borderId="34" xfId="5" applyNumberFormat="1" applyFont="1" applyBorder="1"/>
    <xf numFmtId="0" fontId="27" fillId="0" borderId="2" xfId="0" applyFont="1" applyBorder="1" applyAlignment="1">
      <alignment horizontal="right"/>
    </xf>
    <xf numFmtId="3" fontId="12" fillId="0" borderId="10" xfId="0" applyNumberFormat="1" applyFont="1" applyBorder="1"/>
    <xf numFmtId="4" fontId="12" fillId="0" borderId="10" xfId="0" applyNumberFormat="1" applyFont="1" applyBorder="1"/>
    <xf numFmtId="3" fontId="13" fillId="0" borderId="18" xfId="0" applyNumberFormat="1" applyFont="1" applyBorder="1" applyProtection="1">
      <protection locked="0"/>
    </xf>
    <xf numFmtId="4" fontId="13" fillId="0" borderId="18" xfId="0" applyNumberFormat="1" applyFont="1" applyBorder="1" applyProtection="1">
      <protection locked="0"/>
    </xf>
    <xf numFmtId="4" fontId="13" fillId="0" borderId="19" xfId="0" applyNumberFormat="1" applyFont="1" applyBorder="1" applyProtection="1">
      <protection locked="0"/>
    </xf>
    <xf numFmtId="0" fontId="27" fillId="0" borderId="10" xfId="0" applyFont="1" applyBorder="1" applyAlignment="1">
      <alignment horizontal="center"/>
    </xf>
    <xf numFmtId="173" fontId="27" fillId="0" borderId="10" xfId="0" applyNumberFormat="1" applyFont="1" applyBorder="1"/>
    <xf numFmtId="3" fontId="27" fillId="4" borderId="12" xfId="0" applyNumberFormat="1" applyFont="1" applyFill="1" applyBorder="1" applyAlignment="1" applyProtection="1">
      <alignment horizontal="center"/>
      <protection locked="0"/>
    </xf>
    <xf numFmtId="0" fontId="29" fillId="4" borderId="12" xfId="0" applyFont="1" applyFill="1" applyBorder="1" applyAlignment="1" applyProtection="1">
      <alignment horizontal="center"/>
      <protection locked="0"/>
    </xf>
    <xf numFmtId="0" fontId="8" fillId="0" borderId="6" xfId="10" applyFont="1" applyBorder="1" applyProtection="1">
      <protection locked="0"/>
    </xf>
    <xf numFmtId="0" fontId="9" fillId="0" borderId="6" xfId="10" applyFont="1" applyBorder="1" applyProtection="1">
      <protection locked="0"/>
    </xf>
    <xf numFmtId="14" fontId="14" fillId="0" borderId="6" xfId="10" applyNumberFormat="1" applyFont="1" applyBorder="1" applyProtection="1">
      <protection locked="0"/>
    </xf>
    <xf numFmtId="0" fontId="6" fillId="0" borderId="4" xfId="10" applyBorder="1"/>
    <xf numFmtId="0" fontId="14" fillId="0" borderId="6" xfId="10" applyFont="1" applyBorder="1" applyProtection="1">
      <protection locked="0"/>
    </xf>
    <xf numFmtId="2" fontId="14" fillId="0" borderId="0" xfId="10" applyNumberFormat="1" applyFont="1" applyAlignment="1" applyProtection="1">
      <alignment horizontal="center"/>
      <protection locked="0"/>
    </xf>
    <xf numFmtId="0" fontId="36" fillId="0" borderId="0" xfId="0" applyFont="1" applyAlignment="1">
      <alignment vertical="top"/>
    </xf>
    <xf numFmtId="0" fontId="36" fillId="0" borderId="10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0" fillId="0" borderId="0" xfId="0" applyFont="1" applyAlignment="1">
      <alignment horizontal="centerContinuous"/>
    </xf>
    <xf numFmtId="173" fontId="30" fillId="0" borderId="34" xfId="0" applyNumberFormat="1" applyFont="1" applyBorder="1" applyAlignment="1">
      <alignment horizontal="center"/>
    </xf>
    <xf numFmtId="173" fontId="36" fillId="0" borderId="12" xfId="0" applyNumberFormat="1" applyFont="1" applyBorder="1" applyAlignment="1">
      <alignment horizontal="center"/>
    </xf>
    <xf numFmtId="0" fontId="36" fillId="0" borderId="1" xfId="0" applyFont="1" applyBorder="1"/>
    <xf numFmtId="0" fontId="36" fillId="0" borderId="2" xfId="0" applyFont="1" applyBorder="1"/>
    <xf numFmtId="0" fontId="36" fillId="0" borderId="2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9" fillId="0" borderId="0" xfId="0" applyFont="1" applyAlignment="1">
      <alignment horizontal="centerContinuous"/>
    </xf>
    <xf numFmtId="0" fontId="36" fillId="0" borderId="0" xfId="0" applyFont="1" applyAlignment="1">
      <alignment horizontal="left"/>
    </xf>
    <xf numFmtId="3" fontId="30" fillId="0" borderId="5" xfId="0" applyNumberFormat="1" applyFont="1" applyBorder="1" applyAlignment="1">
      <alignment horizontal="center"/>
    </xf>
    <xf numFmtId="0" fontId="36" fillId="0" borderId="7" xfId="0" applyFont="1" applyBorder="1"/>
    <xf numFmtId="0" fontId="30" fillId="0" borderId="8" xfId="0" applyFont="1" applyBorder="1"/>
    <xf numFmtId="0" fontId="36" fillId="0" borderId="8" xfId="0" applyFont="1" applyBorder="1"/>
    <xf numFmtId="3" fontId="30" fillId="0" borderId="8" xfId="0" applyNumberFormat="1" applyFont="1" applyBorder="1" applyAlignment="1">
      <alignment horizontal="center"/>
    </xf>
    <xf numFmtId="0" fontId="36" fillId="0" borderId="9" xfId="0" applyFont="1" applyBorder="1"/>
    <xf numFmtId="3" fontId="30" fillId="0" borderId="0" xfId="0" applyNumberFormat="1" applyFont="1" applyAlignment="1">
      <alignment horizontal="center"/>
    </xf>
    <xf numFmtId="0" fontId="30" fillId="0" borderId="2" xfId="0" applyFont="1" applyBorder="1"/>
    <xf numFmtId="0" fontId="36" fillId="0" borderId="3" xfId="0" applyFont="1" applyBorder="1"/>
    <xf numFmtId="0" fontId="28" fillId="0" borderId="0" xfId="0" applyFont="1" applyAlignment="1">
      <alignment vertical="top"/>
    </xf>
    <xf numFmtId="0" fontId="36" fillId="0" borderId="0" xfId="0" applyFont="1" applyAlignment="1">
      <alignment horizontal="center" vertical="top"/>
    </xf>
    <xf numFmtId="0" fontId="36" fillId="0" borderId="5" xfId="0" applyFont="1" applyBorder="1" applyAlignment="1">
      <alignment horizontal="center" vertical="top"/>
    </xf>
    <xf numFmtId="3" fontId="36" fillId="0" borderId="5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right" vertical="center"/>
    </xf>
    <xf numFmtId="0" fontId="36" fillId="0" borderId="5" xfId="0" applyFont="1" applyBorder="1" applyAlignment="1">
      <alignment horizontal="centerContinuous"/>
    </xf>
    <xf numFmtId="0" fontId="38" fillId="0" borderId="4" xfId="0" applyFont="1" applyBorder="1"/>
    <xf numFmtId="0" fontId="28" fillId="0" borderId="5" xfId="0" applyFont="1" applyBorder="1"/>
    <xf numFmtId="0" fontId="30" fillId="0" borderId="5" xfId="0" applyFont="1" applyBorder="1" applyAlignment="1">
      <alignment horizontal="centerContinuous"/>
    </xf>
    <xf numFmtId="14" fontId="27" fillId="0" borderId="12" xfId="0" applyNumberFormat="1" applyFont="1" applyBorder="1"/>
    <xf numFmtId="0" fontId="27" fillId="0" borderId="1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173" fontId="36" fillId="0" borderId="0" xfId="0" applyNumberFormat="1" applyFont="1" applyAlignment="1">
      <alignment horizontal="center"/>
    </xf>
    <xf numFmtId="0" fontId="30" fillId="0" borderId="34" xfId="0" applyFont="1" applyBorder="1" applyAlignment="1">
      <alignment horizontal="center"/>
    </xf>
    <xf numFmtId="173" fontId="30" fillId="0" borderId="0" xfId="0" applyNumberFormat="1" applyFont="1" applyAlignment="1">
      <alignment horizontal="center"/>
    </xf>
    <xf numFmtId="0" fontId="30" fillId="0" borderId="8" xfId="0" applyFont="1" applyBorder="1" applyAlignment="1">
      <alignment horizontal="center"/>
    </xf>
    <xf numFmtId="173" fontId="30" fillId="0" borderId="8" xfId="0" applyNumberFormat="1" applyFont="1" applyBorder="1" applyAlignment="1">
      <alignment horizontal="center"/>
    </xf>
    <xf numFmtId="3" fontId="30" fillId="0" borderId="9" xfId="0" applyNumberFormat="1" applyFont="1" applyBorder="1" applyAlignment="1">
      <alignment horizontal="center"/>
    </xf>
    <xf numFmtId="10" fontId="27" fillId="0" borderId="6" xfId="0" applyNumberFormat="1" applyFont="1" applyBorder="1" applyAlignment="1">
      <alignment horizontal="center"/>
    </xf>
    <xf numFmtId="182" fontId="27" fillId="4" borderId="41" xfId="6" applyNumberFormat="1" applyFont="1" applyFill="1" applyBorder="1" applyAlignment="1" applyProtection="1">
      <alignment horizontal="right"/>
      <protection locked="0"/>
    </xf>
    <xf numFmtId="0" fontId="6" fillId="0" borderId="2" xfId="10" applyBorder="1"/>
    <xf numFmtId="0" fontId="20" fillId="0" borderId="0" xfId="10" applyFont="1" applyAlignment="1">
      <alignment horizontal="centerContinuous"/>
    </xf>
    <xf numFmtId="0" fontId="19" fillId="0" borderId="0" xfId="10" applyFont="1" applyAlignment="1">
      <alignment horizontal="centerContinuous"/>
    </xf>
    <xf numFmtId="0" fontId="6" fillId="0" borderId="0" xfId="10" applyAlignment="1">
      <alignment horizontal="centerContinuous"/>
    </xf>
    <xf numFmtId="0" fontId="62" fillId="0" borderId="4" xfId="10" applyFont="1" applyBorder="1"/>
    <xf numFmtId="0" fontId="62" fillId="0" borderId="0" xfId="10" applyFont="1" applyAlignment="1">
      <alignment horizontal="centerContinuous"/>
    </xf>
    <xf numFmtId="0" fontId="15" fillId="0" borderId="0" xfId="10" applyFont="1"/>
    <xf numFmtId="49" fontId="8" fillId="0" borderId="0" xfId="10" quotePrefix="1" applyNumberFormat="1" applyFont="1" applyAlignment="1">
      <alignment horizontal="center"/>
    </xf>
    <xf numFmtId="0" fontId="54" fillId="0" borderId="0" xfId="10" applyFont="1"/>
    <xf numFmtId="0" fontId="34" fillId="0" borderId="0" xfId="10" applyFont="1" applyAlignment="1">
      <alignment horizontal="centerContinuous"/>
    </xf>
    <xf numFmtId="0" fontId="6" fillId="0" borderId="5" xfId="10" applyBorder="1"/>
    <xf numFmtId="49" fontId="14" fillId="0" borderId="0" xfId="10" applyNumberFormat="1" applyFont="1"/>
    <xf numFmtId="1" fontId="14" fillId="0" borderId="0" xfId="10" applyNumberFormat="1" applyFont="1" applyAlignment="1">
      <alignment horizontal="centerContinuous"/>
    </xf>
    <xf numFmtId="14" fontId="14" fillId="0" borderId="0" xfId="10" applyNumberFormat="1" applyFont="1"/>
    <xf numFmtId="0" fontId="6" fillId="0" borderId="8" xfId="10" applyBorder="1"/>
    <xf numFmtId="0" fontId="6" fillId="0" borderId="9" xfId="10" applyBorder="1"/>
    <xf numFmtId="0" fontId="9" fillId="0" borderId="6" xfId="10" applyFont="1" applyBorder="1"/>
    <xf numFmtId="0" fontId="9" fillId="0" borderId="6" xfId="10" applyFont="1" applyBorder="1" applyAlignment="1">
      <alignment horizontal="left"/>
    </xf>
    <xf numFmtId="0" fontId="8" fillId="0" borderId="8" xfId="10" applyFont="1" applyBorder="1" applyAlignment="1">
      <alignment horizontal="center"/>
    </xf>
    <xf numFmtId="0" fontId="18" fillId="0" borderId="8" xfId="10" applyFont="1" applyBorder="1"/>
    <xf numFmtId="0" fontId="6" fillId="0" borderId="7" xfId="10" applyBorder="1"/>
    <xf numFmtId="182" fontId="27" fillId="0" borderId="0" xfId="9" applyNumberFormat="1" applyFont="1"/>
    <xf numFmtId="49" fontId="29" fillId="3" borderId="0" xfId="9" applyNumberFormat="1" applyFont="1" applyFill="1"/>
    <xf numFmtId="182" fontId="29" fillId="3" borderId="0" xfId="9" applyNumberFormat="1" applyFont="1" applyFill="1"/>
    <xf numFmtId="184" fontId="29" fillId="3" borderId="34" xfId="9" applyNumberFormat="1" applyFont="1" applyFill="1" applyBorder="1"/>
    <xf numFmtId="0" fontId="36" fillId="3" borderId="0" xfId="9" applyFont="1" applyFill="1" applyAlignment="1">
      <alignment horizontal="right"/>
    </xf>
    <xf numFmtId="0" fontId="29" fillId="0" borderId="0" xfId="9" applyFont="1"/>
    <xf numFmtId="182" fontId="27" fillId="3" borderId="0" xfId="9" applyNumberFormat="1" applyFont="1" applyFill="1"/>
    <xf numFmtId="182" fontId="27" fillId="3" borderId="34" xfId="9" applyNumberFormat="1" applyFont="1" applyFill="1" applyBorder="1"/>
    <xf numFmtId="2" fontId="14" fillId="0" borderId="6" xfId="10" applyNumberFormat="1" applyFont="1" applyBorder="1" applyAlignment="1">
      <alignment horizontal="center"/>
    </xf>
    <xf numFmtId="14" fontId="9" fillId="0" borderId="6" xfId="10" applyNumberFormat="1" applyFont="1" applyBorder="1"/>
    <xf numFmtId="14" fontId="14" fillId="0" borderId="6" xfId="10" applyNumberFormat="1" applyFont="1" applyBorder="1"/>
    <xf numFmtId="0" fontId="28" fillId="0" borderId="4" xfId="0" applyFont="1" applyBorder="1" applyAlignment="1">
      <alignment vertical="top"/>
    </xf>
    <xf numFmtId="10" fontId="30" fillId="4" borderId="34" xfId="2" applyNumberFormat="1" applyFont="1" applyFill="1" applyBorder="1" applyAlignment="1" applyProtection="1">
      <alignment horizontal="center"/>
      <protection locked="0"/>
    </xf>
    <xf numFmtId="0" fontId="6" fillId="0" borderId="22" xfId="5" applyBorder="1" applyAlignment="1">
      <alignment horizontal="center"/>
    </xf>
    <xf numFmtId="14" fontId="9" fillId="4" borderId="6" xfId="5" applyNumberFormat="1" applyFont="1" applyFill="1" applyBorder="1" applyAlignment="1" applyProtection="1">
      <alignment horizontal="center"/>
      <protection locked="0"/>
    </xf>
    <xf numFmtId="0" fontId="9" fillId="4" borderId="6" xfId="5" applyFont="1" applyFill="1" applyBorder="1" applyAlignment="1" applyProtection="1">
      <alignment horizontal="left"/>
      <protection locked="0"/>
    </xf>
    <xf numFmtId="0" fontId="9" fillId="4" borderId="43" xfId="5" applyFont="1" applyFill="1" applyBorder="1" applyAlignment="1" applyProtection="1">
      <alignment horizontal="left"/>
      <protection locked="0"/>
    </xf>
    <xf numFmtId="0" fontId="6" fillId="4" borderId="6" xfId="5" applyFill="1" applyBorder="1" applyAlignment="1" applyProtection="1">
      <alignment horizontal="center"/>
      <protection locked="0"/>
    </xf>
    <xf numFmtId="1" fontId="9" fillId="4" borderId="6" xfId="5" applyNumberFormat="1" applyFont="1" applyFill="1" applyBorder="1" applyAlignment="1" applyProtection="1">
      <alignment horizontal="center"/>
      <protection locked="0"/>
    </xf>
    <xf numFmtId="1" fontId="9" fillId="4" borderId="0" xfId="5" applyNumberFormat="1" applyFont="1" applyFill="1" applyAlignment="1" applyProtection="1">
      <alignment horizontal="center"/>
      <protection locked="0"/>
    </xf>
    <xf numFmtId="0" fontId="9" fillId="4" borderId="0" xfId="5" applyFont="1" applyFill="1" applyAlignment="1" applyProtection="1">
      <alignment horizontal="left" vertical="top" wrapText="1"/>
      <protection locked="0"/>
    </xf>
    <xf numFmtId="0" fontId="9" fillId="4" borderId="6" xfId="5" applyFont="1" applyFill="1" applyBorder="1" applyAlignment="1" applyProtection="1">
      <alignment horizontal="left" vertical="top" wrapText="1"/>
      <protection locked="0"/>
    </xf>
    <xf numFmtId="0" fontId="9" fillId="0" borderId="6" xfId="5" applyFont="1" applyBorder="1" applyAlignment="1" applyProtection="1">
      <alignment horizontal="left"/>
      <protection locked="0"/>
    </xf>
    <xf numFmtId="0" fontId="9" fillId="4" borderId="22" xfId="5" applyFont="1" applyFill="1" applyBorder="1" applyAlignment="1" applyProtection="1">
      <alignment horizontal="left" vertical="top" wrapText="1"/>
      <protection locked="0"/>
    </xf>
    <xf numFmtId="0" fontId="9" fillId="4" borderId="6" xfId="10" applyFont="1" applyFill="1" applyBorder="1" applyAlignment="1" applyProtection="1">
      <alignment horizontal="left"/>
      <protection locked="0"/>
    </xf>
    <xf numFmtId="0" fontId="9" fillId="0" borderId="0" xfId="10" applyFont="1" applyAlignment="1">
      <alignment horizontal="center"/>
    </xf>
    <xf numFmtId="0" fontId="9" fillId="4" borderId="0" xfId="10" applyFont="1" applyFill="1" applyAlignment="1" applyProtection="1">
      <alignment horizontal="left" vertical="top" wrapText="1"/>
      <protection locked="0"/>
    </xf>
    <xf numFmtId="0" fontId="9" fillId="4" borderId="41" xfId="10" applyFont="1" applyFill="1" applyBorder="1" applyAlignment="1" applyProtection="1">
      <alignment horizontal="left" vertical="top" wrapText="1"/>
      <protection locked="0"/>
    </xf>
    <xf numFmtId="188" fontId="9" fillId="4" borderId="6" xfId="10" applyNumberFormat="1" applyFont="1" applyFill="1" applyBorder="1" applyAlignment="1" applyProtection="1">
      <alignment horizontal="right"/>
      <protection locked="0"/>
    </xf>
    <xf numFmtId="0" fontId="9" fillId="4" borderId="6" xfId="10" applyFont="1" applyFill="1" applyBorder="1" applyAlignment="1" applyProtection="1">
      <alignment horizontal="left" vertical="top" wrapText="1"/>
      <protection locked="0"/>
    </xf>
    <xf numFmtId="0" fontId="9" fillId="4" borderId="6" xfId="10" applyFont="1" applyFill="1" applyBorder="1" applyAlignment="1" applyProtection="1">
      <alignment vertical="top"/>
      <protection locked="0"/>
    </xf>
    <xf numFmtId="0" fontId="9" fillId="4" borderId="41" xfId="10" applyFont="1" applyFill="1" applyBorder="1" applyAlignment="1" applyProtection="1">
      <alignment horizontal="center" vertical="center"/>
      <protection locked="0"/>
    </xf>
    <xf numFmtId="0" fontId="9" fillId="4" borderId="6" xfId="10" applyFont="1" applyFill="1" applyBorder="1" applyAlignment="1" applyProtection="1">
      <alignment horizontal="left" vertical="top"/>
      <protection locked="0"/>
    </xf>
    <xf numFmtId="0" fontId="9" fillId="4" borderId="41" xfId="10" applyFont="1" applyFill="1" applyBorder="1" applyAlignment="1" applyProtection="1">
      <alignment horizontal="center"/>
      <protection locked="0"/>
    </xf>
    <xf numFmtId="0" fontId="9" fillId="4" borderId="6" xfId="10" applyFont="1" applyFill="1" applyBorder="1" applyAlignment="1" applyProtection="1">
      <alignment horizontal="left" vertical="center"/>
      <protection locked="0"/>
    </xf>
    <xf numFmtId="0" fontId="9" fillId="4" borderId="10" xfId="10" applyFont="1" applyFill="1" applyBorder="1" applyAlignment="1" applyProtection="1">
      <alignment horizontal="left" vertical="top" wrapText="1"/>
      <protection locked="0"/>
    </xf>
    <xf numFmtId="0" fontId="9" fillId="4" borderId="13" xfId="10" applyFont="1" applyFill="1" applyBorder="1" applyAlignment="1" applyProtection="1">
      <alignment horizontal="left" vertical="top" wrapText="1"/>
      <protection locked="0"/>
    </xf>
    <xf numFmtId="0" fontId="9" fillId="4" borderId="11" xfId="10" applyFont="1" applyFill="1" applyBorder="1" applyAlignment="1" applyProtection="1">
      <alignment horizontal="left" vertical="top" wrapText="1"/>
      <protection locked="0"/>
    </xf>
    <xf numFmtId="0" fontId="9" fillId="4" borderId="1" xfId="5" applyFont="1" applyFill="1" applyBorder="1" applyAlignment="1" applyProtection="1">
      <alignment horizontal="left" vertical="top" wrapText="1"/>
      <protection locked="0"/>
    </xf>
    <xf numFmtId="0" fontId="9" fillId="4" borderId="2" xfId="5" applyFont="1" applyFill="1" applyBorder="1" applyAlignment="1" applyProtection="1">
      <alignment horizontal="left" vertical="top" wrapText="1"/>
      <protection locked="0"/>
    </xf>
    <xf numFmtId="0" fontId="9" fillId="4" borderId="3" xfId="5" applyFont="1" applyFill="1" applyBorder="1" applyAlignment="1" applyProtection="1">
      <alignment horizontal="left" vertical="top" wrapText="1"/>
      <protection locked="0"/>
    </xf>
    <xf numFmtId="0" fontId="9" fillId="4" borderId="4" xfId="5" applyFont="1" applyFill="1" applyBorder="1" applyAlignment="1" applyProtection="1">
      <alignment horizontal="left" vertical="top" wrapText="1"/>
      <protection locked="0"/>
    </xf>
    <xf numFmtId="0" fontId="9" fillId="4" borderId="5" xfId="5" applyFont="1" applyFill="1" applyBorder="1" applyAlignment="1" applyProtection="1">
      <alignment horizontal="left" vertical="top" wrapText="1"/>
      <protection locked="0"/>
    </xf>
    <xf numFmtId="0" fontId="9" fillId="4" borderId="7" xfId="5" applyFont="1" applyFill="1" applyBorder="1" applyAlignment="1" applyProtection="1">
      <alignment horizontal="left" vertical="top" wrapText="1"/>
      <protection locked="0"/>
    </xf>
    <xf numFmtId="0" fontId="9" fillId="4" borderId="8" xfId="5" applyFont="1" applyFill="1" applyBorder="1" applyAlignment="1" applyProtection="1">
      <alignment horizontal="left" vertical="top" wrapText="1"/>
      <protection locked="0"/>
    </xf>
    <xf numFmtId="0" fontId="9" fillId="4" borderId="9" xfId="5" applyFont="1" applyFill="1" applyBorder="1" applyAlignment="1" applyProtection="1">
      <alignment horizontal="left" vertical="top" wrapText="1"/>
      <protection locked="0"/>
    </xf>
    <xf numFmtId="0" fontId="9" fillId="0" borderId="10" xfId="10" applyFont="1" applyBorder="1" applyAlignment="1">
      <alignment horizontal="center" vertical="center" wrapText="1"/>
    </xf>
    <xf numFmtId="0" fontId="9" fillId="0" borderId="13" xfId="10" applyFont="1" applyBorder="1" applyAlignment="1">
      <alignment horizontal="center" vertical="center" wrapText="1"/>
    </xf>
    <xf numFmtId="0" fontId="9" fillId="0" borderId="11" xfId="10" applyFont="1" applyBorder="1" applyAlignment="1">
      <alignment horizontal="center" vertical="center" wrapText="1"/>
    </xf>
    <xf numFmtId="0" fontId="51" fillId="0" borderId="4" xfId="10" applyFont="1" applyBorder="1" applyAlignment="1">
      <alignment horizontal="center"/>
    </xf>
    <xf numFmtId="0" fontId="52" fillId="0" borderId="0" xfId="10" applyFont="1"/>
    <xf numFmtId="0" fontId="52" fillId="0" borderId="5" xfId="10" applyFont="1" applyBorder="1"/>
    <xf numFmtId="0" fontId="9" fillId="0" borderId="13" xfId="10" applyFont="1" applyBorder="1" applyAlignment="1">
      <alignment horizontal="center" vertical="center"/>
    </xf>
    <xf numFmtId="0" fontId="9" fillId="0" borderId="4" xfId="10" applyFont="1" applyBorder="1" applyAlignment="1">
      <alignment horizontal="center" vertical="center"/>
    </xf>
    <xf numFmtId="0" fontId="15" fillId="0" borderId="0" xfId="10" applyFont="1" applyAlignment="1">
      <alignment horizontal="center" vertical="center"/>
    </xf>
    <xf numFmtId="0" fontId="5" fillId="0" borderId="0" xfId="10" applyFont="1" applyAlignment="1">
      <alignment horizontal="center" vertical="center"/>
    </xf>
    <xf numFmtId="0" fontId="9" fillId="0" borderId="10" xfId="10" applyFont="1" applyBorder="1" applyAlignment="1">
      <alignment horizontal="center" vertical="center"/>
    </xf>
    <xf numFmtId="0" fontId="9" fillId="0" borderId="11" xfId="10" applyFont="1" applyBorder="1" applyAlignment="1">
      <alignment horizontal="center" vertical="center"/>
    </xf>
    <xf numFmtId="0" fontId="9" fillId="4" borderId="1" xfId="10" applyFont="1" applyFill="1" applyBorder="1" applyAlignment="1" applyProtection="1">
      <alignment horizontal="left" vertical="top" wrapText="1"/>
      <protection locked="0"/>
    </xf>
    <xf numFmtId="0" fontId="9" fillId="4" borderId="2" xfId="10" applyFont="1" applyFill="1" applyBorder="1" applyAlignment="1" applyProtection="1">
      <alignment horizontal="left" vertical="top" wrapText="1"/>
      <protection locked="0"/>
    </xf>
    <xf numFmtId="0" fontId="9" fillId="4" borderId="3" xfId="10" applyFont="1" applyFill="1" applyBorder="1" applyAlignment="1" applyProtection="1">
      <alignment horizontal="left" vertical="top" wrapText="1"/>
      <protection locked="0"/>
    </xf>
    <xf numFmtId="0" fontId="9" fillId="4" borderId="4" xfId="10" applyFont="1" applyFill="1" applyBorder="1" applyAlignment="1" applyProtection="1">
      <alignment horizontal="left" vertical="top" wrapText="1"/>
      <protection locked="0"/>
    </xf>
    <xf numFmtId="0" fontId="9" fillId="4" borderId="5" xfId="10" applyFont="1" applyFill="1" applyBorder="1" applyAlignment="1" applyProtection="1">
      <alignment horizontal="left" vertical="top" wrapText="1"/>
      <protection locked="0"/>
    </xf>
    <xf numFmtId="0" fontId="9" fillId="4" borderId="7" xfId="10" applyFont="1" applyFill="1" applyBorder="1" applyAlignment="1" applyProtection="1">
      <alignment horizontal="left" vertical="top" wrapText="1"/>
      <protection locked="0"/>
    </xf>
    <xf numFmtId="0" fontId="9" fillId="4" borderId="8" xfId="10" applyFont="1" applyFill="1" applyBorder="1" applyAlignment="1" applyProtection="1">
      <alignment horizontal="left" vertical="top" wrapText="1"/>
      <protection locked="0"/>
    </xf>
    <xf numFmtId="0" fontId="9" fillId="4" borderId="9" xfId="10" applyFont="1" applyFill="1" applyBorder="1" applyAlignment="1" applyProtection="1">
      <alignment horizontal="left" vertical="top" wrapText="1"/>
      <protection locked="0"/>
    </xf>
    <xf numFmtId="0" fontId="9" fillId="0" borderId="10" xfId="10" applyFont="1" applyBorder="1" applyAlignment="1" applyProtection="1">
      <alignment horizontal="center" vertical="center" wrapText="1"/>
      <protection locked="0"/>
    </xf>
    <xf numFmtId="0" fontId="9" fillId="0" borderId="13" xfId="10" applyFont="1" applyBorder="1" applyAlignment="1" applyProtection="1">
      <alignment horizontal="center" vertical="center" wrapText="1"/>
      <protection locked="0"/>
    </xf>
    <xf numFmtId="0" fontId="9" fillId="0" borderId="11" xfId="1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3" fontId="27" fillId="0" borderId="10" xfId="0" applyNumberFormat="1" applyFont="1" applyBorder="1" applyAlignment="1">
      <alignment horizontal="center"/>
    </xf>
    <xf numFmtId="3" fontId="27" fillId="0" borderId="13" xfId="0" applyNumberFormat="1" applyFont="1" applyBorder="1" applyAlignment="1">
      <alignment horizontal="center"/>
    </xf>
    <xf numFmtId="3" fontId="27" fillId="0" borderId="11" xfId="0" applyNumberFormat="1" applyFont="1" applyBorder="1" applyAlignment="1">
      <alignment horizontal="center"/>
    </xf>
    <xf numFmtId="3" fontId="27" fillId="4" borderId="10" xfId="0" applyNumberFormat="1" applyFont="1" applyFill="1" applyBorder="1" applyAlignment="1" applyProtection="1">
      <alignment horizontal="center"/>
      <protection locked="0"/>
    </xf>
    <xf numFmtId="3" fontId="27" fillId="4" borderId="13" xfId="0" applyNumberFormat="1" applyFont="1" applyFill="1" applyBorder="1" applyAlignment="1" applyProtection="1">
      <alignment horizontal="center"/>
      <protection locked="0"/>
    </xf>
    <xf numFmtId="3" fontId="27" fillId="4" borderId="11" xfId="0" applyNumberFormat="1" applyFont="1" applyFill="1" applyBorder="1" applyAlignment="1" applyProtection="1">
      <alignment horizontal="center"/>
      <protection locked="0"/>
    </xf>
    <xf numFmtId="0" fontId="27" fillId="0" borderId="6" xfId="0" applyFont="1" applyBorder="1" applyAlignment="1">
      <alignment horizontal="left" vertical="top"/>
    </xf>
    <xf numFmtId="49" fontId="27" fillId="3" borderId="20" xfId="9" applyNumberFormat="1" applyFont="1" applyFill="1" applyBorder="1" applyAlignment="1">
      <alignment horizontal="left"/>
    </xf>
    <xf numFmtId="49" fontId="27" fillId="3" borderId="45" xfId="9" applyNumberFormat="1" applyFont="1" applyFill="1" applyBorder="1" applyAlignment="1">
      <alignment horizontal="left"/>
    </xf>
    <xf numFmtId="0" fontId="9" fillId="4" borderId="0" xfId="4" applyFont="1" applyFill="1" applyAlignment="1" applyProtection="1">
      <alignment horizontal="left" vertical="top" wrapText="1"/>
      <protection locked="0"/>
    </xf>
    <xf numFmtId="0" fontId="9" fillId="4" borderId="6" xfId="4" applyFont="1" applyFill="1" applyBorder="1" applyAlignment="1" applyProtection="1">
      <alignment horizontal="left" vertical="top" wrapText="1"/>
      <protection locked="0"/>
    </xf>
    <xf numFmtId="0" fontId="18" fillId="0" borderId="0" xfId="5" applyFont="1" applyAlignment="1">
      <alignment horizontal="center" vertical="top" wrapText="1"/>
    </xf>
    <xf numFmtId="0" fontId="6" fillId="0" borderId="10" xfId="5" applyBorder="1" applyAlignment="1">
      <alignment horizontal="center" wrapText="1"/>
    </xf>
    <xf numFmtId="0" fontId="6" fillId="0" borderId="13" xfId="5" applyBorder="1" applyAlignment="1">
      <alignment horizontal="center" wrapText="1"/>
    </xf>
    <xf numFmtId="0" fontId="6" fillId="0" borderId="11" xfId="5" applyBorder="1" applyAlignment="1">
      <alignment horizontal="center" wrapText="1"/>
    </xf>
    <xf numFmtId="0" fontId="59" fillId="0" borderId="0" xfId="3" applyNumberFormat="1" applyFont="1" applyFill="1" applyBorder="1" applyAlignment="1" applyProtection="1">
      <alignment horizontal="center" wrapText="1"/>
    </xf>
    <xf numFmtId="0" fontId="9" fillId="0" borderId="20" xfId="5" applyFont="1" applyBorder="1" applyAlignment="1">
      <alignment horizontal="center"/>
    </xf>
    <xf numFmtId="0" fontId="9" fillId="0" borderId="3" xfId="5" applyFont="1" applyBorder="1" applyAlignment="1">
      <alignment horizontal="center"/>
    </xf>
    <xf numFmtId="0" fontId="12" fillId="0" borderId="1" xfId="5" applyFont="1" applyBorder="1" applyAlignment="1">
      <alignment horizontal="right" wrapText="1"/>
    </xf>
    <xf numFmtId="0" fontId="12" fillId="0" borderId="7" xfId="5" applyFont="1" applyBorder="1" applyAlignment="1">
      <alignment horizontal="right" wrapText="1"/>
    </xf>
    <xf numFmtId="181" fontId="12" fillId="0" borderId="10" xfId="3" applyNumberFormat="1" applyFont="1" applyFill="1" applyBorder="1" applyAlignment="1" applyProtection="1">
      <alignment horizontal="center" vertical="center"/>
    </xf>
    <xf numFmtId="181" fontId="12" fillId="0" borderId="11" xfId="3" applyNumberFormat="1" applyFont="1" applyFill="1" applyBorder="1" applyAlignment="1" applyProtection="1">
      <alignment horizontal="center" vertical="center"/>
    </xf>
    <xf numFmtId="3" fontId="12" fillId="0" borderId="10" xfId="5" applyNumberFormat="1" applyFont="1" applyBorder="1" applyAlignment="1">
      <alignment horizontal="center" vertical="center"/>
    </xf>
    <xf numFmtId="3" fontId="12" fillId="0" borderId="11" xfId="5" applyNumberFormat="1" applyFont="1" applyBorder="1" applyAlignment="1">
      <alignment horizontal="center" vertical="center"/>
    </xf>
    <xf numFmtId="0" fontId="12" fillId="0" borderId="0" xfId="5" applyFont="1" applyAlignment="1">
      <alignment horizontal="center"/>
    </xf>
    <xf numFmtId="0" fontId="60" fillId="0" borderId="0" xfId="5" applyFont="1" applyAlignment="1">
      <alignment horizontal="right"/>
    </xf>
    <xf numFmtId="177" fontId="6" fillId="0" borderId="0" xfId="5" applyNumberFormat="1" applyAlignment="1">
      <alignment horizontal="right"/>
    </xf>
    <xf numFmtId="0" fontId="9" fillId="0" borderId="0" xfId="5" applyFont="1" applyAlignment="1">
      <alignment horizontal="right"/>
    </xf>
    <xf numFmtId="0" fontId="9" fillId="0" borderId="5" xfId="5" applyFont="1" applyBorder="1" applyAlignment="1">
      <alignment horizontal="right"/>
    </xf>
    <xf numFmtId="0" fontId="9" fillId="0" borderId="20" xfId="5" applyFont="1" applyBorder="1" applyAlignment="1">
      <alignment horizontal="left"/>
    </xf>
    <xf numFmtId="0" fontId="9" fillId="0" borderId="16" xfId="5" applyFont="1" applyBorder="1" applyAlignment="1">
      <alignment horizontal="left"/>
    </xf>
    <xf numFmtId="0" fontId="9" fillId="0" borderId="21" xfId="5" applyFont="1" applyBorder="1" applyAlignment="1">
      <alignment horizontal="left"/>
    </xf>
    <xf numFmtId="0" fontId="31" fillId="0" borderId="8" xfId="7" applyFont="1" applyBorder="1" applyAlignment="1">
      <alignment horizontal="right" vertical="center"/>
    </xf>
    <xf numFmtId="0" fontId="28" fillId="0" borderId="0" xfId="7" applyFont="1" applyAlignment="1">
      <alignment horizontal="center" vertical="center"/>
    </xf>
    <xf numFmtId="0" fontId="35" fillId="0" borderId="23" xfId="7" applyFont="1" applyBorder="1" applyAlignment="1">
      <alignment horizontal="center" vertical="top" wrapText="1"/>
    </xf>
    <xf numFmtId="0" fontId="35" fillId="0" borderId="26" xfId="7" applyFont="1" applyBorder="1" applyAlignment="1">
      <alignment horizontal="center" vertical="top" wrapText="1"/>
    </xf>
    <xf numFmtId="0" fontId="35" fillId="0" borderId="23" xfId="7" applyFont="1" applyBorder="1" applyAlignment="1">
      <alignment horizontal="center" vertical="center" wrapText="1"/>
    </xf>
    <xf numFmtId="0" fontId="35" fillId="0" borderId="26" xfId="7" applyFont="1" applyBorder="1" applyAlignment="1">
      <alignment horizontal="center" vertical="center" wrapText="1"/>
    </xf>
    <xf numFmtId="14" fontId="8" fillId="4" borderId="46" xfId="5" applyNumberFormat="1" applyFont="1" applyFill="1" applyBorder="1" applyAlignment="1" applyProtection="1">
      <alignment horizontal="left" vertical="center"/>
      <protection locked="0"/>
    </xf>
    <xf numFmtId="14" fontId="8" fillId="4" borderId="50" xfId="5" applyNumberFormat="1" applyFont="1" applyFill="1" applyBorder="1" applyAlignment="1" applyProtection="1">
      <alignment horizontal="left" vertical="center"/>
      <protection locked="0"/>
    </xf>
    <xf numFmtId="0" fontId="29" fillId="0" borderId="1" xfId="7" applyFont="1" applyBorder="1" applyAlignment="1">
      <alignment horizontal="center" vertical="center" wrapText="1"/>
    </xf>
    <xf numFmtId="0" fontId="29" fillId="0" borderId="35" xfId="7" applyFont="1" applyBorder="1" applyAlignment="1">
      <alignment horizontal="center" vertical="center" wrapText="1"/>
    </xf>
    <xf numFmtId="0" fontId="29" fillId="0" borderId="4" xfId="7" applyFont="1" applyBorder="1" applyAlignment="1">
      <alignment horizontal="center" vertical="center" wrapText="1"/>
    </xf>
    <xf numFmtId="0" fontId="29" fillId="0" borderId="36" xfId="7" applyFont="1" applyBorder="1" applyAlignment="1">
      <alignment horizontal="center" vertical="center" wrapText="1"/>
    </xf>
    <xf numFmtId="0" fontId="29" fillId="0" borderId="23" xfId="7" applyFont="1" applyBorder="1" applyAlignment="1">
      <alignment horizontal="center" vertical="top" wrapText="1"/>
    </xf>
    <xf numFmtId="0" fontId="29" fillId="0" borderId="26" xfId="7" applyFont="1" applyBorder="1" applyAlignment="1">
      <alignment horizontal="center" vertical="top" wrapText="1"/>
    </xf>
    <xf numFmtId="0" fontId="29" fillId="0" borderId="0" xfId="7" applyFont="1" applyAlignment="1">
      <alignment horizontal="right" vertical="center"/>
    </xf>
    <xf numFmtId="0" fontId="29" fillId="0" borderId="33" xfId="7" applyFont="1" applyBorder="1" applyAlignment="1">
      <alignment horizontal="right" vertical="center"/>
    </xf>
    <xf numFmtId="14" fontId="8" fillId="4" borderId="29" xfId="5" applyNumberFormat="1" applyFont="1" applyFill="1" applyBorder="1" applyAlignment="1" applyProtection="1">
      <alignment horizontal="left" vertical="center"/>
      <protection locked="0"/>
    </xf>
    <xf numFmtId="14" fontId="8" fillId="4" borderId="37" xfId="5" applyNumberFormat="1" applyFont="1" applyFill="1" applyBorder="1" applyAlignment="1" applyProtection="1">
      <alignment horizontal="left" vertical="center"/>
      <protection locked="0"/>
    </xf>
    <xf numFmtId="0" fontId="31" fillId="0" borderId="0" xfId="7" applyFont="1" applyAlignment="1">
      <alignment horizontal="right" vertical="center"/>
    </xf>
    <xf numFmtId="0" fontId="27" fillId="0" borderId="8" xfId="7" applyFont="1" applyBorder="1" applyAlignment="1">
      <alignment horizontal="right" vertical="center"/>
    </xf>
    <xf numFmtId="14" fontId="8" fillId="4" borderId="53" xfId="5" applyNumberFormat="1" applyFont="1" applyFill="1" applyBorder="1" applyAlignment="1" applyProtection="1">
      <alignment horizontal="left" vertical="center"/>
      <protection locked="0"/>
    </xf>
    <xf numFmtId="14" fontId="8" fillId="4" borderId="54" xfId="5" applyNumberFormat="1" applyFont="1" applyFill="1" applyBorder="1" applyAlignment="1" applyProtection="1">
      <alignment horizontal="left" vertical="center"/>
      <protection locked="0"/>
    </xf>
    <xf numFmtId="16" fontId="36" fillId="4" borderId="20" xfId="0" applyNumberFormat="1" applyFont="1" applyFill="1" applyBorder="1" applyAlignment="1" applyProtection="1">
      <alignment horizontal="left" vertical="top"/>
      <protection locked="0"/>
    </xf>
    <xf numFmtId="16" fontId="36" fillId="4" borderId="21" xfId="0" applyNumberFormat="1" applyFont="1" applyFill="1" applyBorder="1" applyAlignment="1" applyProtection="1">
      <alignment horizontal="left" vertical="top"/>
      <protection locked="0"/>
    </xf>
    <xf numFmtId="0" fontId="8" fillId="4" borderId="20" xfId="5" applyFont="1" applyFill="1" applyBorder="1" applyAlignment="1" applyProtection="1">
      <alignment horizontal="center"/>
      <protection locked="0"/>
    </xf>
    <xf numFmtId="0" fontId="8" fillId="4" borderId="16" xfId="5" applyFont="1" applyFill="1" applyBorder="1" applyAlignment="1" applyProtection="1">
      <alignment horizontal="center"/>
      <protection locked="0"/>
    </xf>
    <xf numFmtId="0" fontId="8" fillId="4" borderId="21" xfId="5" applyFont="1" applyFill="1" applyBorder="1" applyAlignment="1" applyProtection="1">
      <alignment horizontal="center"/>
      <protection locked="0"/>
    </xf>
    <xf numFmtId="0" fontId="30" fillId="4" borderId="43" xfId="0" applyFont="1" applyFill="1" applyBorder="1" applyAlignment="1" applyProtection="1">
      <alignment horizontal="left" vertical="top"/>
      <protection locked="0"/>
    </xf>
    <xf numFmtId="0" fontId="9" fillId="4" borderId="6" xfId="4" applyFont="1" applyFill="1" applyBorder="1" applyAlignment="1" applyProtection="1">
      <alignment horizontal="left" vertical="top"/>
      <protection locked="0"/>
    </xf>
    <xf numFmtId="0" fontId="9" fillId="0" borderId="41" xfId="4" applyFont="1" applyBorder="1" applyAlignment="1">
      <alignment horizontal="center" vertical="top"/>
    </xf>
    <xf numFmtId="0" fontId="9" fillId="4" borderId="41" xfId="4" applyFont="1" applyFill="1" applyBorder="1" applyAlignment="1" applyProtection="1">
      <alignment horizontal="center" vertical="top"/>
      <protection locked="0"/>
    </xf>
    <xf numFmtId="0" fontId="23" fillId="0" borderId="42" xfId="4" applyFont="1" applyBorder="1" applyAlignment="1">
      <alignment horizontal="center"/>
    </xf>
    <xf numFmtId="0" fontId="23" fillId="0" borderId="0" xfId="4" applyFont="1" applyAlignment="1">
      <alignment horizontal="center" vertical="top"/>
    </xf>
    <xf numFmtId="0" fontId="9" fillId="4" borderId="43" xfId="4" applyFont="1" applyFill="1" applyBorder="1" applyAlignment="1" applyProtection="1">
      <alignment horizontal="left" vertical="top"/>
      <protection locked="0"/>
    </xf>
    <xf numFmtId="0" fontId="9" fillId="0" borderId="6" xfId="4" applyFont="1" applyBorder="1" applyAlignment="1">
      <alignment horizontal="left" vertical="top"/>
    </xf>
    <xf numFmtId="0" fontId="32" fillId="0" borderId="0" xfId="4" applyFont="1" applyAlignment="1">
      <alignment horizontal="center"/>
    </xf>
    <xf numFmtId="0" fontId="9" fillId="0" borderId="0" xfId="4" applyFont="1" applyAlignment="1">
      <alignment horizontal="center"/>
    </xf>
    <xf numFmtId="0" fontId="9" fillId="0" borderId="43" xfId="4" applyFont="1" applyBorder="1" applyAlignment="1">
      <alignment horizontal="left" vertical="top"/>
    </xf>
    <xf numFmtId="14" fontId="9" fillId="4" borderId="6" xfId="4" applyNumberFormat="1" applyFont="1" applyFill="1" applyBorder="1" applyAlignment="1" applyProtection="1">
      <alignment horizontal="center" vertical="top"/>
      <protection locked="0"/>
    </xf>
    <xf numFmtId="0" fontId="23" fillId="0" borderId="0" xfId="0" applyFont="1" applyAlignment="1">
      <alignment horizontal="right"/>
    </xf>
    <xf numFmtId="0" fontId="23" fillId="0" borderId="22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9" fillId="4" borderId="22" xfId="0" applyFont="1" applyFill="1" applyBorder="1" applyAlignment="1" applyProtection="1">
      <alignment horizontal="left" vertical="top"/>
      <protection locked="0"/>
    </xf>
    <xf numFmtId="0" fontId="9" fillId="4" borderId="0" xfId="0" applyFont="1" applyFill="1" applyAlignment="1" applyProtection="1">
      <alignment horizontal="left" vertical="top"/>
      <protection locked="0"/>
    </xf>
    <xf numFmtId="0" fontId="9" fillId="4" borderId="6" xfId="0" applyFont="1" applyFill="1" applyBorder="1" applyAlignment="1" applyProtection="1">
      <alignment horizontal="left" vertical="top"/>
      <protection locked="0"/>
    </xf>
    <xf numFmtId="0" fontId="8" fillId="4" borderId="0" xfId="0" applyFont="1" applyFill="1" applyAlignment="1" applyProtection="1">
      <alignment horizontal="left" vertical="top" wrapText="1"/>
      <protection locked="0"/>
    </xf>
    <xf numFmtId="0" fontId="8" fillId="4" borderId="6" xfId="0" applyFont="1" applyFill="1" applyBorder="1" applyAlignment="1" applyProtection="1">
      <alignment horizontal="left" vertical="top" wrapText="1"/>
      <protection locked="0"/>
    </xf>
  </cellXfs>
  <cellStyles count="14">
    <cellStyle name="Komma" xfId="1" builtinId="3"/>
    <cellStyle name="Komma 2" xfId="13" xr:uid="{00000000-0005-0000-0000-000001000000}"/>
    <cellStyle name="Komma 8" xfId="12" xr:uid="{00000000-0005-0000-0000-000002000000}"/>
    <cellStyle name="Prozent" xfId="2" builtinId="5"/>
    <cellStyle name="Prozent 2" xfId="6" xr:uid="{00000000-0005-0000-0000-000004000000}"/>
    <cellStyle name="Prozent 3" xfId="8" xr:uid="{00000000-0005-0000-0000-000005000000}"/>
    <cellStyle name="Standard" xfId="0" builtinId="0"/>
    <cellStyle name="Standard 12" xfId="10" xr:uid="{00000000-0005-0000-0000-000007000000}"/>
    <cellStyle name="Standard 2" xfId="5" xr:uid="{00000000-0005-0000-0000-000008000000}"/>
    <cellStyle name="Standard 3" xfId="7" xr:uid="{00000000-0005-0000-0000-000009000000}"/>
    <cellStyle name="Standard 3 2" xfId="9" xr:uid="{00000000-0005-0000-0000-00000A000000}"/>
    <cellStyle name="Standard 3 3" xfId="11" xr:uid="{00000000-0005-0000-0000-00000B000000}"/>
    <cellStyle name="Standard_Protokoll Seite 1" xfId="4" xr:uid="{00000000-0005-0000-0000-00000C000000}"/>
    <cellStyle name="Währung" xfId="3" builtinId="4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EAEAEA"/>
      <color rgb="FFDDDDDD"/>
      <color rgb="FFBFBFB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fmlaLink="$L$15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120650</xdr:colOff>
          <xdr:row>14</xdr:row>
          <xdr:rowOff>63500</xdr:rowOff>
        </xdr:from>
        <xdr:to>
          <xdr:col>9</xdr:col>
          <xdr:colOff>222250</xdr:colOff>
          <xdr:row>15</xdr:row>
          <xdr:rowOff>31750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120650</xdr:colOff>
          <xdr:row>13</xdr:row>
          <xdr:rowOff>63500</xdr:rowOff>
        </xdr:from>
        <xdr:to>
          <xdr:col>9</xdr:col>
          <xdr:colOff>222250</xdr:colOff>
          <xdr:row>14</xdr:row>
          <xdr:rowOff>31750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120650</xdr:colOff>
          <xdr:row>17</xdr:row>
          <xdr:rowOff>44450</xdr:rowOff>
        </xdr:from>
        <xdr:to>
          <xdr:col>9</xdr:col>
          <xdr:colOff>215900</xdr:colOff>
          <xdr:row>18</xdr:row>
          <xdr:rowOff>31750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120650</xdr:colOff>
          <xdr:row>18</xdr:row>
          <xdr:rowOff>44450</xdr:rowOff>
        </xdr:from>
        <xdr:to>
          <xdr:col>9</xdr:col>
          <xdr:colOff>215900</xdr:colOff>
          <xdr:row>19</xdr:row>
          <xdr:rowOff>31750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120650</xdr:colOff>
          <xdr:row>28</xdr:row>
          <xdr:rowOff>44450</xdr:rowOff>
        </xdr:from>
        <xdr:to>
          <xdr:col>9</xdr:col>
          <xdr:colOff>215900</xdr:colOff>
          <xdr:row>29</xdr:row>
          <xdr:rowOff>31750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120650</xdr:colOff>
          <xdr:row>29</xdr:row>
          <xdr:rowOff>44450</xdr:rowOff>
        </xdr:from>
        <xdr:to>
          <xdr:col>9</xdr:col>
          <xdr:colOff>215900</xdr:colOff>
          <xdr:row>30</xdr:row>
          <xdr:rowOff>31750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42875" y="95250"/>
          <a:ext cx="6191250" cy="209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8</xdr:col>
      <xdr:colOff>0</xdr:colOff>
      <xdr:row>40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/>
        </xdr:cNvSpPr>
      </xdr:nvSpPr>
      <xdr:spPr bwMode="auto">
        <a:xfrm>
          <a:off x="142875" y="6257925"/>
          <a:ext cx="6191250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16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/>
        </xdr:cNvSpPr>
      </xdr:nvSpPr>
      <xdr:spPr bwMode="auto">
        <a:xfrm>
          <a:off x="142875" y="2695575"/>
          <a:ext cx="6191250" cy="209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7</xdr:col>
      <xdr:colOff>0</xdr:colOff>
      <xdr:row>8</xdr:row>
      <xdr:rowOff>0</xdr:rowOff>
    </xdr:from>
    <xdr:to>
      <xdr:col>8</xdr:col>
      <xdr:colOff>0</xdr:colOff>
      <xdr:row>9</xdr:row>
      <xdr:rowOff>0</xdr:rowOff>
    </xdr:to>
    <xdr:sp macro="" textlink="">
      <xdr:nvSpPr>
        <xdr:cNvPr id="5" name="Rectangle 7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rrowheads="1"/>
        </xdr:cNvSpPr>
      </xdr:nvSpPr>
      <xdr:spPr bwMode="auto">
        <a:xfrm>
          <a:off x="5248275" y="1581150"/>
          <a:ext cx="108585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10</xdr:row>
      <xdr:rowOff>0</xdr:rowOff>
    </xdr:from>
    <xdr:to>
      <xdr:col>8</xdr:col>
      <xdr:colOff>0</xdr:colOff>
      <xdr:row>11</xdr:row>
      <xdr:rowOff>0</xdr:rowOff>
    </xdr:to>
    <xdr:sp macro="" textlink="">
      <xdr:nvSpPr>
        <xdr:cNvPr id="12" name="Rectangle 7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 bwMode="auto">
        <a:xfrm>
          <a:off x="5248275" y="1895475"/>
          <a:ext cx="108585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51</xdr:row>
      <xdr:rowOff>0</xdr:rowOff>
    </xdr:from>
    <xdr:to>
      <xdr:col>8</xdr:col>
      <xdr:colOff>0</xdr:colOff>
      <xdr:row>52</xdr:row>
      <xdr:rowOff>0</xdr:rowOff>
    </xdr:to>
    <xdr:sp macro="" textlink="">
      <xdr:nvSpPr>
        <xdr:cNvPr id="13" name="Rectangle 21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 bwMode="auto">
        <a:xfrm>
          <a:off x="5248275" y="8067675"/>
          <a:ext cx="108585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51</xdr:row>
      <xdr:rowOff>0</xdr:rowOff>
    </xdr:from>
    <xdr:to>
      <xdr:col>8</xdr:col>
      <xdr:colOff>0</xdr:colOff>
      <xdr:row>52</xdr:row>
      <xdr:rowOff>0</xdr:rowOff>
    </xdr:to>
    <xdr:sp macro="" textlink="">
      <xdr:nvSpPr>
        <xdr:cNvPr id="16" name="Rectangle 21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 bwMode="auto">
        <a:xfrm>
          <a:off x="5267325" y="8210550"/>
          <a:ext cx="108585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51</xdr:row>
      <xdr:rowOff>0</xdr:rowOff>
    </xdr:from>
    <xdr:to>
      <xdr:col>8</xdr:col>
      <xdr:colOff>0</xdr:colOff>
      <xdr:row>52</xdr:row>
      <xdr:rowOff>0</xdr:rowOff>
    </xdr:to>
    <xdr:sp macro="" textlink="">
      <xdr:nvSpPr>
        <xdr:cNvPr id="17" name="Rectangle 21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 bwMode="auto">
        <a:xfrm>
          <a:off x="5267325" y="8210550"/>
          <a:ext cx="108585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8</xdr:col>
      <xdr:colOff>914400</xdr:colOff>
      <xdr:row>16</xdr:row>
      <xdr:rowOff>9525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71450" y="3362325"/>
          <a:ext cx="7791450" cy="276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8</xdr:col>
      <xdr:colOff>914400</xdr:colOff>
      <xdr:row>2</xdr:row>
      <xdr:rowOff>38100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/>
        </xdr:cNvSpPr>
      </xdr:nvSpPr>
      <xdr:spPr bwMode="auto">
        <a:xfrm>
          <a:off x="171450" y="142875"/>
          <a:ext cx="7791450" cy="276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8</xdr:col>
      <xdr:colOff>914400</xdr:colOff>
      <xdr:row>31</xdr:row>
      <xdr:rowOff>47625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rrowheads="1"/>
        </xdr:cNvSpPr>
      </xdr:nvSpPr>
      <xdr:spPr bwMode="auto">
        <a:xfrm>
          <a:off x="171450" y="6562725"/>
          <a:ext cx="7791450" cy="276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45</xdr:row>
      <xdr:rowOff>0</xdr:rowOff>
    </xdr:from>
    <xdr:to>
      <xdr:col>8</xdr:col>
      <xdr:colOff>914400</xdr:colOff>
      <xdr:row>46</xdr:row>
      <xdr:rowOff>47625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rrowheads="1"/>
        </xdr:cNvSpPr>
      </xdr:nvSpPr>
      <xdr:spPr bwMode="auto">
        <a:xfrm>
          <a:off x="171450" y="9915525"/>
          <a:ext cx="7791450" cy="276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7469" name="Rectangle 1">
          <a:extLst>
            <a:ext uri="{FF2B5EF4-FFF2-40B4-BE49-F238E27FC236}">
              <a16:creationId xmlns:a16="http://schemas.microsoft.com/office/drawing/2014/main" id="{00000000-0008-0000-0C00-00002D1D0000}"/>
            </a:ext>
          </a:extLst>
        </xdr:cNvPr>
        <xdr:cNvSpPr>
          <a:spLocks noChangeArrowheads="1"/>
        </xdr:cNvSpPr>
      </xdr:nvSpPr>
      <xdr:spPr bwMode="auto">
        <a:xfrm>
          <a:off x="180975" y="152400"/>
          <a:ext cx="6496050" cy="2762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76200" y="152400"/>
          <a:ext cx="6810375" cy="2762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76200" y="152400"/>
          <a:ext cx="6810375" cy="2762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336550</xdr:colOff>
          <xdr:row>26</xdr:row>
          <xdr:rowOff>38100</xdr:rowOff>
        </xdr:from>
        <xdr:to>
          <xdr:col>8</xdr:col>
          <xdr:colOff>571500</xdr:colOff>
          <xdr:row>27</xdr:row>
          <xdr:rowOff>25400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2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336550</xdr:colOff>
          <xdr:row>26</xdr:row>
          <xdr:rowOff>38100</xdr:rowOff>
        </xdr:from>
        <xdr:to>
          <xdr:col>11</xdr:col>
          <xdr:colOff>571500</xdr:colOff>
          <xdr:row>27</xdr:row>
          <xdr:rowOff>25400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2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7</xdr:row>
          <xdr:rowOff>31750</xdr:rowOff>
        </xdr:from>
        <xdr:to>
          <xdr:col>14</xdr:col>
          <xdr:colOff>330200</xdr:colOff>
          <xdr:row>8</xdr:row>
          <xdr:rowOff>6350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3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8</xdr:row>
          <xdr:rowOff>0</xdr:rowOff>
        </xdr:from>
        <xdr:to>
          <xdr:col>14</xdr:col>
          <xdr:colOff>330200</xdr:colOff>
          <xdr:row>8</xdr:row>
          <xdr:rowOff>177800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3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8</xdr:row>
          <xdr:rowOff>184150</xdr:rowOff>
        </xdr:from>
        <xdr:to>
          <xdr:col>14</xdr:col>
          <xdr:colOff>330200</xdr:colOff>
          <xdr:row>9</xdr:row>
          <xdr:rowOff>158750</xdr:rowOff>
        </xdr:to>
        <xdr:sp macro="" textlink=""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  <a:ext uri="{FF2B5EF4-FFF2-40B4-BE49-F238E27FC236}">
                  <a16:creationId xmlns:a16="http://schemas.microsoft.com/office/drawing/2014/main" id="{00000000-0008-0000-0300-00002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32</xdr:row>
          <xdr:rowOff>38100</xdr:rowOff>
        </xdr:from>
        <xdr:to>
          <xdr:col>14</xdr:col>
          <xdr:colOff>330200</xdr:colOff>
          <xdr:row>33</xdr:row>
          <xdr:rowOff>25400</xdr:rowOff>
        </xdr:to>
        <xdr:sp macro="" textlink=""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  <a:ext uri="{FF2B5EF4-FFF2-40B4-BE49-F238E27FC236}">
                  <a16:creationId xmlns:a16="http://schemas.microsoft.com/office/drawing/2014/main" id="{00000000-0008-0000-0300-00002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33</xdr:row>
          <xdr:rowOff>38100</xdr:rowOff>
        </xdr:from>
        <xdr:to>
          <xdr:col>14</xdr:col>
          <xdr:colOff>330200</xdr:colOff>
          <xdr:row>34</xdr:row>
          <xdr:rowOff>25400</xdr:rowOff>
        </xdr:to>
        <xdr:sp macro="" textlink=""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  <a:ext uri="{FF2B5EF4-FFF2-40B4-BE49-F238E27FC236}">
                  <a16:creationId xmlns:a16="http://schemas.microsoft.com/office/drawing/2014/main" id="{00000000-0008-0000-0300-00002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35</xdr:row>
          <xdr:rowOff>184150</xdr:rowOff>
        </xdr:from>
        <xdr:to>
          <xdr:col>14</xdr:col>
          <xdr:colOff>330200</xdr:colOff>
          <xdr:row>36</xdr:row>
          <xdr:rowOff>158750</xdr:rowOff>
        </xdr:to>
        <xdr:sp macro="" textlink=""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  <a:ext uri="{FF2B5EF4-FFF2-40B4-BE49-F238E27FC236}">
                  <a16:creationId xmlns:a16="http://schemas.microsoft.com/office/drawing/2014/main" id="{00000000-0008-0000-0300-00002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38</xdr:row>
          <xdr:rowOff>6350</xdr:rowOff>
        </xdr:from>
        <xdr:to>
          <xdr:col>14</xdr:col>
          <xdr:colOff>330200</xdr:colOff>
          <xdr:row>38</xdr:row>
          <xdr:rowOff>184150</xdr:rowOff>
        </xdr:to>
        <xdr:sp macro="" textlink=""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  <a:ext uri="{FF2B5EF4-FFF2-40B4-BE49-F238E27FC236}">
                  <a16:creationId xmlns:a16="http://schemas.microsoft.com/office/drawing/2014/main" id="{00000000-0008-0000-0300-00002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37</xdr:row>
          <xdr:rowOff>6350</xdr:rowOff>
        </xdr:from>
        <xdr:to>
          <xdr:col>14</xdr:col>
          <xdr:colOff>330200</xdr:colOff>
          <xdr:row>37</xdr:row>
          <xdr:rowOff>184150</xdr:rowOff>
        </xdr:to>
        <xdr:sp macro="" textlink=""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  <a:ext uri="{FF2B5EF4-FFF2-40B4-BE49-F238E27FC236}">
                  <a16:creationId xmlns:a16="http://schemas.microsoft.com/office/drawing/2014/main" id="{00000000-0008-0000-0300-00002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34</xdr:row>
          <xdr:rowOff>69850</xdr:rowOff>
        </xdr:from>
        <xdr:to>
          <xdr:col>14</xdr:col>
          <xdr:colOff>330200</xdr:colOff>
          <xdr:row>35</xdr:row>
          <xdr:rowOff>158750</xdr:rowOff>
        </xdr:to>
        <xdr:sp macro="" textlink=""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  <a:ext uri="{FF2B5EF4-FFF2-40B4-BE49-F238E27FC236}">
                  <a16:creationId xmlns:a16="http://schemas.microsoft.com/office/drawing/2014/main" id="{00000000-0008-0000-0300-00002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39</xdr:row>
          <xdr:rowOff>6350</xdr:rowOff>
        </xdr:from>
        <xdr:to>
          <xdr:col>14</xdr:col>
          <xdr:colOff>330200</xdr:colOff>
          <xdr:row>39</xdr:row>
          <xdr:rowOff>184150</xdr:rowOff>
        </xdr:to>
        <xdr:sp macro="" textlink=""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  <a:ext uri="{FF2B5EF4-FFF2-40B4-BE49-F238E27FC236}">
                  <a16:creationId xmlns:a16="http://schemas.microsoft.com/office/drawing/2014/main" id="{00000000-0008-0000-0300-00003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42</xdr:row>
          <xdr:rowOff>6350</xdr:rowOff>
        </xdr:from>
        <xdr:to>
          <xdr:col>14</xdr:col>
          <xdr:colOff>330200</xdr:colOff>
          <xdr:row>42</xdr:row>
          <xdr:rowOff>184150</xdr:rowOff>
        </xdr:to>
        <xdr:sp macro="" textlink=""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  <a:ext uri="{FF2B5EF4-FFF2-40B4-BE49-F238E27FC236}">
                  <a16:creationId xmlns:a16="http://schemas.microsoft.com/office/drawing/2014/main" id="{00000000-0008-0000-0300-00003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82550</xdr:colOff>
          <xdr:row>41</xdr:row>
          <xdr:rowOff>6350</xdr:rowOff>
        </xdr:from>
        <xdr:to>
          <xdr:col>14</xdr:col>
          <xdr:colOff>330200</xdr:colOff>
          <xdr:row>41</xdr:row>
          <xdr:rowOff>184150</xdr:rowOff>
        </xdr:to>
        <xdr:sp macro="" textlink=""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  <a:ext uri="{FF2B5EF4-FFF2-40B4-BE49-F238E27FC236}">
                  <a16:creationId xmlns:a16="http://schemas.microsoft.com/office/drawing/2014/main" id="{00000000-0008-0000-0300-00003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0</xdr:rowOff>
    </xdr:from>
    <xdr:to>
      <xdr:col>6</xdr:col>
      <xdr:colOff>13648</xdr:colOff>
      <xdr:row>56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71450" y="10810875"/>
          <a:ext cx="7652698" cy="2952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6</xdr:col>
      <xdr:colOff>13648</xdr:colOff>
      <xdr:row>39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171450" y="7648575"/>
          <a:ext cx="7652698" cy="304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6</xdr:col>
      <xdr:colOff>20472</xdr:colOff>
      <xdr:row>13</xdr:row>
      <xdr:rowOff>361666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71450" y="3019425"/>
          <a:ext cx="7659522" cy="247366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0</xdr:colOff>
      <xdr:row>2</xdr:row>
      <xdr:rowOff>0</xdr:rowOff>
    </xdr:to>
    <xdr:sp macro="" textlink="">
      <xdr:nvSpPr>
        <xdr:cNvPr id="2" name="Rectangle 1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95250" y="120650"/>
          <a:ext cx="6756400" cy="254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4376" name="Rectangle 4">
          <a:extLst>
            <a:ext uri="{FF2B5EF4-FFF2-40B4-BE49-F238E27FC236}">
              <a16:creationId xmlns:a16="http://schemas.microsoft.com/office/drawing/2014/main" id="{00000000-0008-0000-0600-000018110000}"/>
            </a:ext>
          </a:extLst>
        </xdr:cNvPr>
        <xdr:cNvSpPr>
          <a:spLocks noChangeArrowheads="1"/>
        </xdr:cNvSpPr>
      </xdr:nvSpPr>
      <xdr:spPr bwMode="auto">
        <a:xfrm>
          <a:off x="180975" y="152400"/>
          <a:ext cx="6448425" cy="2762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80975" y="219075"/>
          <a:ext cx="7019925" cy="2190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099" name="Rectangle 1">
          <a:extLst>
            <a:ext uri="{FF2B5EF4-FFF2-40B4-BE49-F238E27FC236}">
              <a16:creationId xmlns:a16="http://schemas.microsoft.com/office/drawing/2014/main" id="{00000000-0008-0000-0800-000033080000}"/>
            </a:ext>
          </a:extLst>
        </xdr:cNvPr>
        <xdr:cNvSpPr>
          <a:spLocks noChangeArrowheads="1"/>
        </xdr:cNvSpPr>
      </xdr:nvSpPr>
      <xdr:spPr bwMode="auto">
        <a:xfrm>
          <a:off x="95250" y="5905500"/>
          <a:ext cx="2647950" cy="209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100" name="Rectangle 2">
          <a:extLst>
            <a:ext uri="{FF2B5EF4-FFF2-40B4-BE49-F238E27FC236}">
              <a16:creationId xmlns:a16="http://schemas.microsoft.com/office/drawing/2014/main" id="{00000000-0008-0000-0800-000034080000}"/>
            </a:ext>
          </a:extLst>
        </xdr:cNvPr>
        <xdr:cNvSpPr>
          <a:spLocks noChangeArrowheads="1"/>
        </xdr:cNvSpPr>
      </xdr:nvSpPr>
      <xdr:spPr bwMode="auto">
        <a:xfrm>
          <a:off x="95250" y="112568"/>
          <a:ext cx="5888182" cy="225137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098" name="Rectangle 1">
          <a:extLst>
            <a:ext uri="{FF2B5EF4-FFF2-40B4-BE49-F238E27FC236}">
              <a16:creationId xmlns:a16="http://schemas.microsoft.com/office/drawing/2014/main" id="{00000000-0008-0000-0900-00001A0C0000}"/>
            </a:ext>
          </a:extLst>
        </xdr:cNvPr>
        <xdr:cNvSpPr>
          <a:spLocks noChangeArrowheads="1"/>
        </xdr:cNvSpPr>
      </xdr:nvSpPr>
      <xdr:spPr bwMode="auto">
        <a:xfrm>
          <a:off x="66675" y="114300"/>
          <a:ext cx="5724525" cy="2286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F$\3.%20SAuB\14%20Entgelte\3.14.1.%20Gremien\Externe%20Gremien\Kommissionen\Kommission%20SGB%20VIII\AG%20Invest\20170411\Antr&#228;ge\20160901%20VU%20SGB%20XII-WH%20-%20Form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C$\3.%20SAuB\14%20Entgelte\3.14.6.%20Verhandlungen\SGB%20XII\VRA%20Leipzig\AWG%20Haus%20Wachau\AWG_%20Antrag%20stat._teilstat.%20SGB%20XII%20Stand%20Sept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weis"/>
      <sheetName val="Deckblatt"/>
      <sheetName val="Anlage  1"/>
      <sheetName val="Anlage  2"/>
      <sheetName val="Anlage  3"/>
      <sheetName val="Anlage  4"/>
      <sheetName val="Anlage  5"/>
      <sheetName val="Anlage  6"/>
      <sheetName val="Anlage 7"/>
    </sheetNames>
    <sheetDataSet>
      <sheetData sheetId="0"/>
      <sheetData sheetId="1"/>
      <sheetData sheetId="2">
        <row r="14">
          <cell r="G14">
            <v>0</v>
          </cell>
        </row>
        <row r="15">
          <cell r="G15">
            <v>0</v>
          </cell>
        </row>
        <row r="21">
          <cell r="H21" t="e">
            <v>#DIV/0!</v>
          </cell>
        </row>
        <row r="22">
          <cell r="H22" t="e">
            <v>#DIV/0!</v>
          </cell>
        </row>
        <row r="23">
          <cell r="H23" t="e">
            <v>#DIV/0!</v>
          </cell>
        </row>
        <row r="24">
          <cell r="H24" t="e">
            <v>#DIV/0!</v>
          </cell>
        </row>
        <row r="25">
          <cell r="H25" t="e">
            <v>#DIV/0!</v>
          </cell>
        </row>
        <row r="29">
          <cell r="H29" t="e">
            <v>#DIV/0!</v>
          </cell>
        </row>
        <row r="30">
          <cell r="H30" t="e">
            <v>#DIV/0!</v>
          </cell>
        </row>
        <row r="31">
          <cell r="H31" t="e">
            <v>#DIV/0!</v>
          </cell>
        </row>
        <row r="32">
          <cell r="H32" t="e">
            <v>#DIV/0!</v>
          </cell>
        </row>
        <row r="33">
          <cell r="H33" t="e">
            <v>#DIV/0!</v>
          </cell>
        </row>
        <row r="34">
          <cell r="H34" t="e">
            <v>#DIV/0!</v>
          </cell>
        </row>
        <row r="35">
          <cell r="H35" t="e">
            <v>#DIV/0!</v>
          </cell>
        </row>
        <row r="36">
          <cell r="H36" t="e">
            <v>#DIV/0!</v>
          </cell>
        </row>
        <row r="37">
          <cell r="H37" t="e">
            <v>#DIV/0!</v>
          </cell>
        </row>
        <row r="38">
          <cell r="H38" t="e">
            <v>#DIV/0!</v>
          </cell>
        </row>
        <row r="39">
          <cell r="H39" t="e">
            <v>#DIV/0!</v>
          </cell>
        </row>
        <row r="40">
          <cell r="H40" t="e">
            <v>#DIV/0!</v>
          </cell>
        </row>
        <row r="41">
          <cell r="H41" t="e">
            <v>#DIV/0!</v>
          </cell>
        </row>
        <row r="42">
          <cell r="H42" t="e">
            <v>#DIV/0!</v>
          </cell>
        </row>
      </sheetData>
      <sheetData sheetId="3">
        <row r="42">
          <cell r="F42" t="e">
            <v>#DIV/0!</v>
          </cell>
          <cell r="H42" t="e">
            <v>#DIV/0!</v>
          </cell>
        </row>
        <row r="52">
          <cell r="D52" t="e">
            <v>#DIV/0!</v>
          </cell>
          <cell r="H52" t="e">
            <v>#DIV/0!</v>
          </cell>
        </row>
        <row r="54">
          <cell r="H54" t="e">
            <v>#DIV/0!</v>
          </cell>
        </row>
      </sheetData>
      <sheetData sheetId="4">
        <row r="10">
          <cell r="I10" t="e">
            <v>#DIV/0!</v>
          </cell>
        </row>
        <row r="12">
          <cell r="I12" t="e">
            <v>#DIV/0!</v>
          </cell>
        </row>
        <row r="14">
          <cell r="I14" t="e">
            <v>#DIV/0!</v>
          </cell>
        </row>
        <row r="16">
          <cell r="I16" t="e">
            <v>#DIV/0!</v>
          </cell>
        </row>
        <row r="18">
          <cell r="I18" t="e">
            <v>#DIV/0!</v>
          </cell>
        </row>
      </sheetData>
      <sheetData sheetId="5">
        <row r="10">
          <cell r="D10">
            <v>0</v>
          </cell>
          <cell r="E10">
            <v>0</v>
          </cell>
        </row>
        <row r="18">
          <cell r="D18">
            <v>0</v>
          </cell>
          <cell r="E18">
            <v>0</v>
          </cell>
        </row>
        <row r="29">
          <cell r="D29">
            <v>0</v>
          </cell>
          <cell r="E29">
            <v>0</v>
          </cell>
        </row>
        <row r="40">
          <cell r="D40">
            <v>0</v>
          </cell>
          <cell r="E40">
            <v>0</v>
          </cell>
        </row>
        <row r="48">
          <cell r="D48">
            <v>0</v>
          </cell>
        </row>
        <row r="56">
          <cell r="D56">
            <v>0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weis"/>
      <sheetName val="Deckblatt-neu"/>
      <sheetName val="Anlage  1"/>
      <sheetName val="Anlage  2"/>
      <sheetName val="Anlage  3"/>
      <sheetName val="Anlage  4"/>
      <sheetName val="Anlage  5"/>
      <sheetName val="Anlage  6"/>
      <sheetName val="Anlage  7"/>
      <sheetName val="Tabelle"/>
    </sheetNames>
    <sheetDataSet>
      <sheetData sheetId="0"/>
      <sheetData sheetId="1">
        <row r="9">
          <cell r="E9" t="str">
            <v>Außenwohngruppen Haus Wachau</v>
          </cell>
        </row>
        <row r="14">
          <cell r="E14" t="str">
            <v>Chemnitzer Straße 50, 04289 Leipzig</v>
          </cell>
        </row>
        <row r="19">
          <cell r="E19" t="str">
            <v>Verein zur sozialen Rehabilitation von Abhängigkeitskranken (VRA) e.V., Leipzig</v>
          </cell>
        </row>
        <row r="27">
          <cell r="G27" t="str">
            <v xml:space="preserve">Der PARITÄTISCHE Sachsen </v>
          </cell>
        </row>
        <row r="34">
          <cell r="D34" t="str">
            <v xml:space="preserve">Außenwohngruppen für chronisch mehrfachgeschädigte </v>
          </cell>
        </row>
      </sheetData>
      <sheetData sheetId="2">
        <row r="15">
          <cell r="G15">
            <v>22</v>
          </cell>
        </row>
      </sheetData>
      <sheetData sheetId="3">
        <row r="42">
          <cell r="F42">
            <v>25.43</v>
          </cell>
        </row>
      </sheetData>
      <sheetData sheetId="4">
        <row r="10">
          <cell r="I10">
            <v>13729</v>
          </cell>
        </row>
      </sheetData>
      <sheetData sheetId="5">
        <row r="10">
          <cell r="D10">
            <v>13451</v>
          </cell>
        </row>
      </sheetData>
      <sheetData sheetId="6">
        <row r="16">
          <cell r="H16">
            <v>398</v>
          </cell>
        </row>
      </sheetData>
      <sheetData sheetId="7">
        <row r="14">
          <cell r="H14">
            <v>0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5" Type="http://schemas.openxmlformats.org/officeDocument/2006/relationships/ctrlProp" Target="../ctrlProps/ctrlProp2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Relationship Id="rId14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64"/>
  <sheetViews>
    <sheetView showGridLines="0" showZeros="0" view="pageLayout" zoomScaleNormal="93" zoomScaleSheetLayoutView="130" workbookViewId="0">
      <selection activeCell="L1" sqref="L1"/>
    </sheetView>
  </sheetViews>
  <sheetFormatPr baseColWidth="10" defaultColWidth="11.453125" defaultRowHeight="12.5" x14ac:dyDescent="0.25"/>
  <cols>
    <col min="1" max="1" width="0.90625" style="6" customWidth="1"/>
    <col min="2" max="2" width="3" style="6" customWidth="1"/>
    <col min="3" max="3" width="4.6328125" style="6" customWidth="1"/>
    <col min="4" max="4" width="3" style="6" customWidth="1"/>
    <col min="5" max="5" width="11.36328125" style="6" customWidth="1"/>
    <col min="6" max="6" width="2" style="6" customWidth="1"/>
    <col min="7" max="7" width="11.36328125" style="6" customWidth="1"/>
    <col min="8" max="8" width="2" style="6" customWidth="1"/>
    <col min="9" max="9" width="12.36328125" style="6" customWidth="1"/>
    <col min="10" max="10" width="1.6328125" style="6" customWidth="1"/>
    <col min="11" max="11" width="15.6328125" style="6" customWidth="1"/>
    <col min="12" max="12" width="5.54296875" style="6" customWidth="1"/>
    <col min="13" max="13" width="15.6328125" style="6" customWidth="1"/>
    <col min="14" max="14" width="6.6328125" style="6" customWidth="1"/>
    <col min="15" max="15" width="1.08984375" style="6" customWidth="1"/>
    <col min="16" max="16384" width="11.453125" style="6"/>
  </cols>
  <sheetData>
    <row r="1" spans="1:15" ht="3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</row>
    <row r="2" spans="1:15" ht="15.75" customHeight="1" x14ac:dyDescent="0.4">
      <c r="A2" s="7"/>
      <c r="B2" s="8" t="s">
        <v>336</v>
      </c>
      <c r="C2" s="8"/>
      <c r="D2" s="8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10"/>
    </row>
    <row r="3" spans="1:15" ht="15.75" customHeight="1" x14ac:dyDescent="0.4">
      <c r="A3" s="32"/>
      <c r="B3" s="460" t="s">
        <v>337</v>
      </c>
      <c r="C3" s="460"/>
      <c r="D3" s="461"/>
      <c r="E3" s="462"/>
      <c r="F3" s="462"/>
      <c r="G3" s="462"/>
      <c r="H3" s="462"/>
      <c r="I3" s="462"/>
      <c r="J3" s="462"/>
      <c r="K3" s="462"/>
      <c r="L3" s="462"/>
      <c r="M3" s="462"/>
      <c r="N3" s="463"/>
      <c r="O3" s="36"/>
    </row>
    <row r="4" spans="1:15" ht="18" x14ac:dyDescent="0.4">
      <c r="A4" s="464"/>
      <c r="B4" s="465"/>
      <c r="C4" s="465"/>
      <c r="D4" s="465"/>
      <c r="E4" s="466"/>
      <c r="F4" s="26"/>
      <c r="G4" s="26"/>
      <c r="H4" s="466"/>
      <c r="I4" s="466"/>
      <c r="J4" s="466"/>
      <c r="K4" s="466"/>
      <c r="L4" s="459"/>
      <c r="M4" s="459"/>
      <c r="N4" s="459"/>
      <c r="O4" s="10"/>
    </row>
    <row r="5" spans="1:15" x14ac:dyDescent="0.25">
      <c r="A5" s="7"/>
      <c r="O5" s="10"/>
    </row>
    <row r="6" spans="1:15" ht="14" x14ac:dyDescent="0.3">
      <c r="A6" s="7"/>
      <c r="B6" s="12" t="s">
        <v>338</v>
      </c>
      <c r="C6" s="12"/>
      <c r="D6" s="12"/>
      <c r="M6" s="56" t="s">
        <v>505</v>
      </c>
      <c r="O6" s="10"/>
    </row>
    <row r="7" spans="1:15" ht="14" x14ac:dyDescent="0.3">
      <c r="A7" s="7"/>
      <c r="B7" s="12" t="s">
        <v>339</v>
      </c>
      <c r="C7" s="12"/>
      <c r="D7" s="12"/>
      <c r="O7" s="10"/>
    </row>
    <row r="8" spans="1:15" ht="15.75" customHeight="1" x14ac:dyDescent="0.3">
      <c r="A8" s="7"/>
      <c r="B8" s="835"/>
      <c r="C8" s="835"/>
      <c r="D8" s="835"/>
      <c r="E8" s="835"/>
      <c r="F8" s="835"/>
      <c r="G8" s="835"/>
      <c r="H8" s="835"/>
      <c r="I8" s="835"/>
      <c r="K8" s="12" t="s">
        <v>449</v>
      </c>
      <c r="O8" s="10"/>
    </row>
    <row r="9" spans="1:15" ht="15.75" customHeight="1" x14ac:dyDescent="0.3">
      <c r="A9" s="7"/>
      <c r="B9" s="836"/>
      <c r="C9" s="836"/>
      <c r="D9" s="836"/>
      <c r="E9" s="836"/>
      <c r="F9" s="836"/>
      <c r="G9" s="836"/>
      <c r="H9" s="836"/>
      <c r="I9" s="836"/>
      <c r="K9" s="840"/>
      <c r="L9" s="840"/>
      <c r="M9" s="840"/>
      <c r="N9" s="840"/>
      <c r="O9" s="10"/>
    </row>
    <row r="10" spans="1:15" ht="14" x14ac:dyDescent="0.3">
      <c r="A10" s="7"/>
      <c r="B10" s="836"/>
      <c r="C10" s="836"/>
      <c r="D10" s="836"/>
      <c r="E10" s="836"/>
      <c r="F10" s="836"/>
      <c r="G10" s="836"/>
      <c r="H10" s="836"/>
      <c r="I10" s="836"/>
      <c r="K10" s="841"/>
      <c r="L10" s="841"/>
      <c r="M10" s="841"/>
      <c r="N10" s="841"/>
      <c r="O10" s="10"/>
    </row>
    <row r="11" spans="1:15" ht="15.5" x14ac:dyDescent="0.35">
      <c r="A11" s="7"/>
      <c r="B11" s="14"/>
      <c r="C11" s="37"/>
      <c r="D11" s="37"/>
      <c r="O11" s="10"/>
    </row>
    <row r="12" spans="1:15" ht="2.15" customHeight="1" x14ac:dyDescent="0.25">
      <c r="A12" s="7"/>
      <c r="O12" s="10"/>
    </row>
    <row r="13" spans="1:15" ht="13.65" customHeight="1" x14ac:dyDescent="0.35">
      <c r="A13" s="7"/>
      <c r="B13" s="12" t="s">
        <v>121</v>
      </c>
      <c r="C13" s="12"/>
      <c r="D13" s="12"/>
      <c r="E13" s="15"/>
      <c r="F13" s="15"/>
      <c r="G13" s="835"/>
      <c r="H13" s="835"/>
      <c r="I13" s="835"/>
      <c r="J13" s="835"/>
      <c r="K13" s="835"/>
      <c r="L13" s="835"/>
      <c r="M13" s="835"/>
      <c r="N13" s="835"/>
      <c r="O13" s="10"/>
    </row>
    <row r="14" spans="1:15" ht="15.75" customHeight="1" x14ac:dyDescent="0.35">
      <c r="A14" s="7"/>
      <c r="B14" s="12"/>
      <c r="C14" s="12"/>
      <c r="D14" s="12"/>
      <c r="E14" s="15"/>
      <c r="F14" s="15"/>
      <c r="G14" s="835"/>
      <c r="H14" s="835"/>
      <c r="I14" s="835"/>
      <c r="J14" s="835"/>
      <c r="K14" s="835"/>
      <c r="L14" s="835"/>
      <c r="M14" s="835"/>
      <c r="N14" s="835"/>
      <c r="O14" s="10"/>
    </row>
    <row r="15" spans="1:15" ht="6.75" customHeight="1" x14ac:dyDescent="0.35">
      <c r="A15" s="7"/>
      <c r="B15" s="12"/>
      <c r="C15" s="12"/>
      <c r="D15" s="12"/>
      <c r="E15" s="15"/>
      <c r="F15" s="15"/>
      <c r="G15" s="12"/>
      <c r="H15" s="12"/>
      <c r="I15" s="12"/>
      <c r="J15" s="12"/>
      <c r="K15" s="12"/>
      <c r="L15" s="12"/>
      <c r="M15" s="12"/>
      <c r="N15" s="12"/>
      <c r="O15" s="10"/>
    </row>
    <row r="16" spans="1:15" ht="13.65" customHeight="1" x14ac:dyDescent="0.35">
      <c r="A16" s="7"/>
      <c r="B16" s="12" t="s">
        <v>340</v>
      </c>
      <c r="C16" s="12"/>
      <c r="D16" s="12"/>
      <c r="E16" s="15"/>
      <c r="F16" s="15"/>
      <c r="G16" s="835"/>
      <c r="H16" s="835"/>
      <c r="I16" s="835"/>
      <c r="J16" s="835"/>
      <c r="K16" s="835"/>
      <c r="L16" s="835"/>
      <c r="M16" s="835"/>
      <c r="N16" s="835"/>
      <c r="O16" s="10"/>
    </row>
    <row r="17" spans="1:15" ht="6.75" customHeight="1" x14ac:dyDescent="0.35">
      <c r="A17" s="7"/>
      <c r="B17" s="12"/>
      <c r="C17" s="12"/>
      <c r="D17" s="12"/>
      <c r="E17" s="15"/>
      <c r="F17" s="15"/>
      <c r="G17" s="12"/>
      <c r="H17" s="12"/>
      <c r="I17" s="12"/>
      <c r="J17" s="12"/>
      <c r="K17" s="12"/>
      <c r="L17" s="12"/>
      <c r="M17" s="12"/>
      <c r="N17" s="12"/>
      <c r="O17" s="10"/>
    </row>
    <row r="18" spans="1:15" ht="13.65" customHeight="1" x14ac:dyDescent="0.35">
      <c r="A18" s="7"/>
      <c r="B18" s="12" t="s">
        <v>341</v>
      </c>
      <c r="C18" s="12"/>
      <c r="D18" s="12"/>
      <c r="E18" s="467"/>
      <c r="F18" s="468"/>
      <c r="G18" s="574"/>
      <c r="H18" s="575" t="s">
        <v>342</v>
      </c>
      <c r="I18" s="838"/>
      <c r="J18" s="838"/>
      <c r="K18" s="12"/>
      <c r="L18" s="12"/>
      <c r="M18" s="12"/>
      <c r="N18" s="12"/>
      <c r="O18" s="10"/>
    </row>
    <row r="19" spans="1:15" ht="9" customHeight="1" x14ac:dyDescent="0.35">
      <c r="A19" s="7"/>
      <c r="B19" s="12"/>
      <c r="C19" s="12"/>
      <c r="D19" s="12"/>
      <c r="E19" s="15"/>
      <c r="F19" s="15"/>
      <c r="G19" s="12"/>
      <c r="H19" s="12"/>
      <c r="I19" s="12"/>
      <c r="J19" s="12"/>
      <c r="K19" s="12"/>
      <c r="L19" s="12"/>
      <c r="M19" s="12"/>
      <c r="N19" s="12"/>
      <c r="O19" s="10"/>
    </row>
    <row r="20" spans="1:15" ht="13.65" customHeight="1" x14ac:dyDescent="0.35">
      <c r="A20" s="7"/>
      <c r="B20" s="12" t="s">
        <v>0</v>
      </c>
      <c r="C20" s="12"/>
      <c r="D20" s="12"/>
      <c r="E20" s="15"/>
      <c r="F20" s="15"/>
      <c r="G20" s="835"/>
      <c r="H20" s="835"/>
      <c r="I20" s="835"/>
      <c r="J20" s="835"/>
      <c r="K20" s="835"/>
      <c r="L20" s="835"/>
      <c r="M20" s="835"/>
      <c r="N20" s="835"/>
      <c r="O20" s="10"/>
    </row>
    <row r="21" spans="1:15" ht="13.65" customHeight="1" x14ac:dyDescent="0.35">
      <c r="A21" s="7"/>
      <c r="B21" s="12"/>
      <c r="C21" s="12"/>
      <c r="D21" s="12"/>
      <c r="E21" s="15"/>
      <c r="F21" s="15"/>
      <c r="G21" s="835"/>
      <c r="H21" s="835"/>
      <c r="I21" s="835"/>
      <c r="J21" s="835"/>
      <c r="K21" s="835"/>
      <c r="L21" s="835"/>
      <c r="M21" s="835"/>
      <c r="N21" s="835"/>
      <c r="O21" s="10"/>
    </row>
    <row r="22" spans="1:15" ht="6.75" customHeight="1" x14ac:dyDescent="0.35">
      <c r="A22" s="7"/>
      <c r="B22" s="12"/>
      <c r="C22" s="12"/>
      <c r="D22" s="12"/>
      <c r="E22" s="15"/>
      <c r="F22" s="15"/>
      <c r="G22" s="12"/>
      <c r="H22" s="12"/>
      <c r="I22" s="12"/>
      <c r="J22" s="12"/>
      <c r="K22" s="12"/>
      <c r="L22" s="12"/>
      <c r="M22" s="12"/>
      <c r="N22" s="12"/>
      <c r="O22" s="10"/>
    </row>
    <row r="23" spans="1:15" ht="13.65" customHeight="1" x14ac:dyDescent="0.35">
      <c r="A23" s="7"/>
      <c r="B23" s="12" t="s">
        <v>343</v>
      </c>
      <c r="C23" s="12"/>
      <c r="D23" s="12"/>
      <c r="E23" s="15"/>
      <c r="F23" s="15"/>
      <c r="G23" s="835"/>
      <c r="H23" s="835"/>
      <c r="I23" s="835"/>
      <c r="J23" s="835"/>
      <c r="K23" s="835"/>
      <c r="L23" s="835"/>
      <c r="M23" s="835"/>
      <c r="N23" s="835"/>
      <c r="O23" s="10"/>
    </row>
    <row r="24" spans="1:15" ht="9" customHeight="1" x14ac:dyDescent="0.35">
      <c r="A24" s="7"/>
      <c r="B24" s="12"/>
      <c r="C24" s="12"/>
      <c r="D24" s="12"/>
      <c r="E24" s="15"/>
      <c r="F24" s="15"/>
      <c r="G24" s="12"/>
      <c r="H24" s="12"/>
      <c r="I24" s="12"/>
      <c r="J24" s="12"/>
      <c r="K24" s="12"/>
      <c r="L24" s="12"/>
      <c r="M24" s="12"/>
      <c r="N24" s="12"/>
      <c r="O24" s="10"/>
    </row>
    <row r="25" spans="1:15" ht="13.65" customHeight="1" x14ac:dyDescent="0.35">
      <c r="A25" s="7"/>
      <c r="B25" s="12" t="s">
        <v>341</v>
      </c>
      <c r="C25" s="12"/>
      <c r="D25" s="12"/>
      <c r="E25" s="458"/>
      <c r="F25" s="468" t="s">
        <v>342</v>
      </c>
      <c r="G25" s="839"/>
      <c r="H25" s="839"/>
      <c r="I25" s="12" t="s">
        <v>344</v>
      </c>
      <c r="J25" s="12"/>
      <c r="K25" s="835"/>
      <c r="L25" s="835"/>
      <c r="M25" s="835"/>
      <c r="N25" s="835"/>
      <c r="O25" s="10"/>
    </row>
    <row r="26" spans="1:15" ht="9" customHeight="1" x14ac:dyDescent="0.35">
      <c r="A26" s="7"/>
      <c r="B26" s="15"/>
      <c r="C26" s="15"/>
      <c r="D26" s="15"/>
      <c r="E26" s="15"/>
      <c r="F26" s="15"/>
      <c r="G26" s="576"/>
      <c r="H26" s="12"/>
      <c r="I26" s="12"/>
      <c r="J26" s="12"/>
      <c r="K26" s="12"/>
      <c r="L26" s="12"/>
      <c r="M26" s="12"/>
      <c r="N26" s="12"/>
      <c r="O26" s="10"/>
    </row>
    <row r="27" spans="1:15" ht="13.65" customHeight="1" x14ac:dyDescent="0.35">
      <c r="A27" s="7"/>
      <c r="B27" s="12" t="s">
        <v>345</v>
      </c>
      <c r="C27" s="12"/>
      <c r="D27" s="12"/>
      <c r="E27" s="15"/>
      <c r="F27" s="15"/>
      <c r="G27" s="835"/>
      <c r="H27" s="835"/>
      <c r="I27" s="835"/>
      <c r="J27" s="835"/>
      <c r="K27" s="835"/>
      <c r="L27" s="835"/>
      <c r="M27" s="835"/>
      <c r="N27" s="835"/>
      <c r="O27" s="10"/>
    </row>
    <row r="28" spans="1:15" ht="15.75" customHeight="1" x14ac:dyDescent="0.35">
      <c r="A28" s="7"/>
      <c r="B28" s="15"/>
      <c r="C28" s="15"/>
      <c r="D28" s="15"/>
      <c r="E28" s="15"/>
      <c r="F28" s="15"/>
      <c r="G28" s="836"/>
      <c r="H28" s="836"/>
      <c r="I28" s="836"/>
      <c r="J28" s="836"/>
      <c r="K28" s="836"/>
      <c r="L28" s="836"/>
      <c r="M28" s="836"/>
      <c r="N28" s="836"/>
      <c r="O28" s="10"/>
    </row>
    <row r="29" spans="1:15" ht="9" customHeight="1" x14ac:dyDescent="0.35">
      <c r="A29" s="7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0"/>
    </row>
    <row r="30" spans="1:15" ht="13.65" customHeight="1" x14ac:dyDescent="0.35">
      <c r="A30" s="7"/>
      <c r="B30" s="469" t="s">
        <v>346</v>
      </c>
      <c r="C30" s="15"/>
      <c r="D30" s="12"/>
      <c r="E30" s="15"/>
      <c r="F30" s="15"/>
      <c r="G30" s="15"/>
      <c r="H30" s="15"/>
      <c r="I30" s="15"/>
      <c r="J30" s="15"/>
      <c r="K30" s="470"/>
      <c r="L30" s="407"/>
      <c r="M30" s="470"/>
      <c r="N30" s="15"/>
      <c r="O30" s="10"/>
    </row>
    <row r="31" spans="1:15" ht="13.65" customHeight="1" x14ac:dyDescent="0.35">
      <c r="A31" s="7"/>
      <c r="B31" s="15"/>
      <c r="C31" s="15"/>
      <c r="D31" s="15"/>
      <c r="E31" s="15"/>
      <c r="F31" s="15"/>
      <c r="G31" s="15"/>
      <c r="H31" s="15"/>
      <c r="I31" s="15"/>
      <c r="J31" s="15"/>
      <c r="K31" s="12"/>
      <c r="L31" s="12"/>
      <c r="M31" s="12"/>
      <c r="N31" s="15"/>
      <c r="O31" s="10"/>
    </row>
    <row r="32" spans="1:15" ht="13.65" customHeight="1" x14ac:dyDescent="0.35">
      <c r="A32" s="7"/>
      <c r="B32" s="14" t="s">
        <v>347</v>
      </c>
      <c r="C32" s="15"/>
      <c r="D32" s="12"/>
      <c r="E32" s="15"/>
      <c r="F32" s="15"/>
      <c r="G32" s="15"/>
      <c r="H32" s="15"/>
      <c r="I32" s="15"/>
      <c r="J32" s="15"/>
      <c r="K32" s="407" t="s">
        <v>348</v>
      </c>
      <c r="L32" s="54"/>
      <c r="M32" s="540"/>
      <c r="N32" s="12"/>
      <c r="O32" s="10"/>
    </row>
    <row r="33" spans="1:15" ht="9" customHeight="1" x14ac:dyDescent="0.35">
      <c r="A33" s="7"/>
      <c r="B33" s="14"/>
      <c r="C33" s="15"/>
      <c r="D33" s="12"/>
      <c r="E33" s="15"/>
      <c r="F33" s="15"/>
      <c r="G33" s="15"/>
      <c r="H33" s="15"/>
      <c r="I33" s="15"/>
      <c r="J33" s="15"/>
      <c r="K33" s="407"/>
      <c r="L33" s="54"/>
      <c r="M33" s="12"/>
      <c r="N33" s="12"/>
      <c r="O33" s="10"/>
    </row>
    <row r="34" spans="1:15" ht="13.65" customHeight="1" x14ac:dyDescent="0.35">
      <c r="A34" s="7"/>
      <c r="B34" s="12"/>
      <c r="C34" s="15"/>
      <c r="D34" s="15" t="s">
        <v>349</v>
      </c>
      <c r="E34" s="15"/>
      <c r="F34" s="15"/>
      <c r="G34" s="15"/>
      <c r="H34" s="15"/>
      <c r="I34" s="15"/>
      <c r="J34" s="15"/>
      <c r="K34" s="672"/>
      <c r="L34" s="407" t="s">
        <v>6</v>
      </c>
      <c r="M34" s="540"/>
      <c r="N34" s="12"/>
      <c r="O34" s="10"/>
    </row>
    <row r="35" spans="1:15" ht="13.65" customHeight="1" x14ac:dyDescent="0.35">
      <c r="A35" s="7"/>
      <c r="B35" s="12"/>
      <c r="C35" s="15"/>
      <c r="D35" s="12"/>
      <c r="E35" s="15"/>
      <c r="F35" s="15"/>
      <c r="G35" s="15"/>
      <c r="H35" s="15"/>
      <c r="I35" s="15"/>
      <c r="J35" s="15"/>
      <c r="K35" s="409"/>
      <c r="L35" s="407"/>
      <c r="M35" s="12"/>
      <c r="N35" s="12"/>
      <c r="O35" s="10"/>
    </row>
    <row r="36" spans="1:15" ht="13.65" customHeight="1" x14ac:dyDescent="0.35">
      <c r="A36" s="7"/>
      <c r="B36" s="14" t="s">
        <v>350</v>
      </c>
      <c r="C36" s="15"/>
      <c r="D36" s="12"/>
      <c r="E36" s="15"/>
      <c r="F36" s="15"/>
      <c r="G36" s="15"/>
      <c r="H36" s="15"/>
      <c r="I36" s="15"/>
      <c r="J36" s="15"/>
      <c r="K36" s="409" t="s">
        <v>348</v>
      </c>
      <c r="L36" s="54"/>
      <c r="M36" s="481">
        <f>+M32</f>
        <v>0</v>
      </c>
      <c r="N36" s="12"/>
      <c r="O36" s="10"/>
    </row>
    <row r="37" spans="1:15" ht="9" customHeight="1" x14ac:dyDescent="0.35">
      <c r="A37" s="7"/>
      <c r="B37" s="14"/>
      <c r="C37" s="15"/>
      <c r="D37" s="12"/>
      <c r="E37" s="15"/>
      <c r="F37" s="15"/>
      <c r="G37" s="15"/>
      <c r="H37" s="15"/>
      <c r="I37" s="15"/>
      <c r="J37" s="15"/>
      <c r="K37" s="409"/>
      <c r="L37" s="54"/>
      <c r="M37" s="12"/>
      <c r="N37" s="12"/>
      <c r="O37" s="10"/>
    </row>
    <row r="38" spans="1:15" ht="13.65" customHeight="1" x14ac:dyDescent="0.35">
      <c r="A38" s="7"/>
      <c r="B38" s="12"/>
      <c r="C38" s="15"/>
      <c r="D38" s="15" t="s">
        <v>349</v>
      </c>
      <c r="E38" s="15"/>
      <c r="F38" s="15"/>
      <c r="G38" s="15"/>
      <c r="H38" s="15"/>
      <c r="I38" s="15"/>
      <c r="J38" s="15"/>
      <c r="K38" s="672"/>
      <c r="L38" s="480" t="s">
        <v>6</v>
      </c>
      <c r="M38" s="540"/>
      <c r="N38" s="12"/>
      <c r="O38" s="10"/>
    </row>
    <row r="39" spans="1:15" ht="13.65" customHeight="1" x14ac:dyDescent="0.35">
      <c r="A39" s="7"/>
      <c r="B39" s="12"/>
      <c r="C39" s="15"/>
      <c r="D39" s="12"/>
      <c r="E39" s="15"/>
      <c r="F39" s="15"/>
      <c r="G39" s="15"/>
      <c r="H39" s="15"/>
      <c r="I39" s="15"/>
      <c r="J39" s="15"/>
      <c r="K39" s="409"/>
      <c r="L39" s="407"/>
      <c r="M39" s="12"/>
      <c r="N39" s="12"/>
      <c r="O39" s="10"/>
    </row>
    <row r="40" spans="1:15" ht="12.75" customHeight="1" x14ac:dyDescent="0.35">
      <c r="A40" s="7"/>
      <c r="B40" s="14" t="s">
        <v>351</v>
      </c>
      <c r="C40" s="15"/>
      <c r="D40" s="15"/>
      <c r="E40" s="15"/>
      <c r="F40" s="15"/>
      <c r="G40" s="15"/>
      <c r="H40" s="15"/>
      <c r="I40" s="15"/>
      <c r="J40" s="15"/>
      <c r="K40" s="409"/>
      <c r="L40" s="407"/>
      <c r="M40" s="12"/>
      <c r="N40" s="12"/>
      <c r="O40" s="10"/>
    </row>
    <row r="41" spans="1:15" ht="5.25" customHeight="1" x14ac:dyDescent="0.35">
      <c r="A41" s="7"/>
      <c r="B41" s="12"/>
      <c r="C41" s="15"/>
      <c r="D41" s="15"/>
      <c r="E41" s="15"/>
      <c r="F41" s="15"/>
      <c r="G41" s="15"/>
      <c r="H41" s="15"/>
      <c r="I41" s="15"/>
      <c r="J41" s="15"/>
      <c r="K41" s="409"/>
      <c r="L41" s="407"/>
      <c r="M41" s="12"/>
      <c r="N41" s="12"/>
      <c r="O41" s="10"/>
    </row>
    <row r="42" spans="1:15" ht="13.65" customHeight="1" x14ac:dyDescent="0.35">
      <c r="A42" s="7"/>
      <c r="B42" s="12"/>
      <c r="C42" s="15"/>
      <c r="D42" s="15" t="s">
        <v>349</v>
      </c>
      <c r="E42" s="15"/>
      <c r="F42" s="15"/>
      <c r="G42" s="15"/>
      <c r="H42" s="15"/>
      <c r="I42" s="15"/>
      <c r="J42" s="15"/>
      <c r="K42" s="672"/>
      <c r="L42" s="407" t="s">
        <v>6</v>
      </c>
      <c r="M42" s="540"/>
      <c r="N42" s="12"/>
      <c r="O42" s="10"/>
    </row>
    <row r="43" spans="1:15" ht="13.65" customHeight="1" x14ac:dyDescent="0.35">
      <c r="A43" s="7"/>
      <c r="B43" s="12"/>
      <c r="C43" s="15"/>
      <c r="D43" s="15"/>
      <c r="E43" s="15"/>
      <c r="F43" s="15"/>
      <c r="G43" s="15"/>
      <c r="H43" s="15"/>
      <c r="I43" s="471"/>
      <c r="J43" s="471"/>
      <c r="K43" s="12"/>
      <c r="L43" s="12"/>
      <c r="M43" s="9"/>
      <c r="N43" s="12"/>
      <c r="O43" s="10"/>
    </row>
    <row r="44" spans="1:15" ht="13.65" customHeight="1" x14ac:dyDescent="0.35">
      <c r="A44" s="7"/>
      <c r="B44" s="12"/>
      <c r="C44" s="472" t="s">
        <v>324</v>
      </c>
      <c r="D44" s="473"/>
      <c r="E44" s="15"/>
      <c r="F44" s="15"/>
      <c r="G44" s="15"/>
      <c r="H44" s="15"/>
      <c r="I44" s="12"/>
      <c r="J44" s="37"/>
      <c r="K44" s="12"/>
      <c r="L44" s="409" t="s">
        <v>352</v>
      </c>
      <c r="M44" s="568" t="e">
        <f>IF('Blatt  6'!F55=0,0,'Blatt  6'!F55)</f>
        <v>#VALUE!</v>
      </c>
      <c r="N44" s="54" t="s">
        <v>239</v>
      </c>
      <c r="O44" s="10"/>
    </row>
    <row r="45" spans="1:15" ht="13.65" customHeight="1" x14ac:dyDescent="0.35">
      <c r="A45" s="7"/>
      <c r="B45" s="15"/>
      <c r="C45" s="15"/>
      <c r="D45" s="15"/>
      <c r="E45" s="15"/>
      <c r="F45" s="15"/>
      <c r="G45" s="474"/>
      <c r="H45" s="471"/>
      <c r="I45" s="15"/>
      <c r="J45" s="15"/>
      <c r="K45" s="12"/>
      <c r="L45" s="407"/>
      <c r="M45" s="569"/>
      <c r="N45" s="407"/>
      <c r="O45" s="10"/>
    </row>
    <row r="46" spans="1:15" ht="13.65" customHeight="1" x14ac:dyDescent="0.35">
      <c r="A46" s="7"/>
      <c r="B46" s="12"/>
      <c r="C46" s="15"/>
      <c r="D46" s="12"/>
      <c r="E46" s="12"/>
      <c r="F46" s="12"/>
      <c r="G46" s="475"/>
      <c r="H46" s="408"/>
      <c r="I46" s="409" t="s">
        <v>353</v>
      </c>
      <c r="J46" s="457"/>
      <c r="K46" s="565"/>
      <c r="L46" s="54" t="s">
        <v>239</v>
      </c>
      <c r="M46" s="569"/>
      <c r="N46" s="407"/>
      <c r="O46" s="10"/>
    </row>
    <row r="47" spans="1:15" ht="10" customHeight="1" x14ac:dyDescent="0.35">
      <c r="A47" s="7"/>
      <c r="B47" s="12"/>
      <c r="C47" s="15"/>
      <c r="D47" s="15"/>
      <c r="E47" s="12"/>
      <c r="F47" s="408"/>
      <c r="G47" s="475"/>
      <c r="H47" s="408"/>
      <c r="I47" s="457"/>
      <c r="J47" s="457"/>
      <c r="K47" s="570"/>
      <c r="L47" s="407"/>
      <c r="M47" s="569"/>
      <c r="N47" s="407"/>
      <c r="O47" s="10"/>
    </row>
    <row r="48" spans="1:15" ht="13.65" customHeight="1" x14ac:dyDescent="0.35">
      <c r="A48" s="7"/>
      <c r="B48" s="12"/>
      <c r="C48" s="483" t="s">
        <v>354</v>
      </c>
      <c r="D48" s="473"/>
      <c r="E48" s="15"/>
      <c r="F48" s="15"/>
      <c r="G48" s="15"/>
      <c r="H48" s="15"/>
      <c r="I48" s="12"/>
      <c r="J48" s="12"/>
      <c r="K48" s="569"/>
      <c r="L48" s="482" t="s">
        <v>450</v>
      </c>
      <c r="M48" s="568" t="str">
        <f>'Blatt  11 päd'!F50</f>
        <v/>
      </c>
      <c r="N48" s="54" t="s">
        <v>239</v>
      </c>
      <c r="O48" s="10"/>
    </row>
    <row r="49" spans="1:15" ht="5.25" customHeight="1" x14ac:dyDescent="0.35">
      <c r="A49" s="7"/>
      <c r="B49" s="12"/>
      <c r="C49" s="15"/>
      <c r="D49" s="15"/>
      <c r="E49" s="15"/>
      <c r="F49" s="15"/>
      <c r="G49" s="474"/>
      <c r="H49" s="471"/>
      <c r="I49" s="15"/>
      <c r="J49" s="15"/>
      <c r="K49" s="569"/>
      <c r="L49" s="407"/>
      <c r="M49" s="569"/>
      <c r="N49" s="571"/>
      <c r="O49" s="10"/>
    </row>
    <row r="50" spans="1:15" ht="12.75" customHeight="1" x14ac:dyDescent="0.35">
      <c r="A50" s="7"/>
      <c r="B50" s="12"/>
      <c r="C50" s="15"/>
      <c r="D50" s="12"/>
      <c r="E50" s="12"/>
      <c r="F50" s="12"/>
      <c r="G50" s="475"/>
      <c r="H50" s="408"/>
      <c r="I50" s="409" t="s">
        <v>355</v>
      </c>
      <c r="J50" s="457"/>
      <c r="K50" s="565"/>
      <c r="L50" s="54" t="s">
        <v>239</v>
      </c>
      <c r="M50" s="569"/>
      <c r="N50" s="12"/>
      <c r="O50" s="10"/>
    </row>
    <row r="51" spans="1:15" ht="9.5" customHeight="1" x14ac:dyDescent="0.35">
      <c r="A51" s="7"/>
      <c r="B51" s="12"/>
      <c r="C51" s="15"/>
      <c r="D51" s="12"/>
      <c r="E51" s="12"/>
      <c r="F51" s="12"/>
      <c r="G51" s="475"/>
      <c r="H51" s="408"/>
      <c r="I51" s="409"/>
      <c r="J51" s="457"/>
      <c r="K51" s="569"/>
      <c r="L51" s="407"/>
      <c r="M51" s="569"/>
      <c r="N51" s="12"/>
      <c r="O51" s="10"/>
    </row>
    <row r="52" spans="1:15" ht="12.75" customHeight="1" x14ac:dyDescent="0.35">
      <c r="A52" s="7"/>
      <c r="B52" s="12"/>
      <c r="C52" s="483" t="s">
        <v>354</v>
      </c>
      <c r="D52" s="473"/>
      <c r="E52" s="15"/>
      <c r="F52" s="15"/>
      <c r="G52" s="15"/>
      <c r="H52" s="15"/>
      <c r="I52" s="12"/>
      <c r="J52" s="12"/>
      <c r="K52" s="569"/>
      <c r="L52" s="482" t="s">
        <v>451</v>
      </c>
      <c r="M52" s="568" t="str">
        <f>'Blatt  11 therap'!F50</f>
        <v/>
      </c>
      <c r="N52" s="54" t="s">
        <v>239</v>
      </c>
      <c r="O52" s="10"/>
    </row>
    <row r="53" spans="1:15" ht="2.15" customHeight="1" x14ac:dyDescent="0.35">
      <c r="A53" s="7"/>
      <c r="B53" s="12"/>
      <c r="C53" s="15"/>
      <c r="D53" s="15"/>
      <c r="E53" s="15"/>
      <c r="F53" s="15"/>
      <c r="G53" s="474"/>
      <c r="H53" s="471"/>
      <c r="I53" s="15"/>
      <c r="J53" s="15"/>
      <c r="K53" s="569"/>
      <c r="L53" s="407"/>
      <c r="M53" s="569"/>
      <c r="N53" s="571"/>
      <c r="O53" s="10"/>
    </row>
    <row r="54" spans="1:15" ht="12.75" customHeight="1" x14ac:dyDescent="0.35">
      <c r="A54" s="7"/>
      <c r="B54" s="12"/>
      <c r="C54" s="15"/>
      <c r="D54" s="12"/>
      <c r="E54" s="12"/>
      <c r="F54" s="12"/>
      <c r="G54" s="475"/>
      <c r="H54" s="408"/>
      <c r="I54" s="409" t="s">
        <v>355</v>
      </c>
      <c r="J54" s="457"/>
      <c r="K54" s="565"/>
      <c r="L54" s="54" t="s">
        <v>239</v>
      </c>
      <c r="M54" s="569"/>
      <c r="N54" s="12"/>
      <c r="O54" s="10"/>
    </row>
    <row r="55" spans="1:15" ht="9.5" customHeight="1" x14ac:dyDescent="0.35">
      <c r="A55" s="7"/>
      <c r="B55" s="12"/>
      <c r="C55" s="15"/>
      <c r="D55" s="12"/>
      <c r="E55" s="12"/>
      <c r="F55" s="12"/>
      <c r="G55" s="475"/>
      <c r="H55" s="408"/>
      <c r="I55" s="409"/>
      <c r="J55" s="457"/>
      <c r="K55" s="566"/>
      <c r="L55" s="407"/>
      <c r="M55" s="569"/>
      <c r="N55" s="12"/>
      <c r="O55" s="10"/>
    </row>
    <row r="56" spans="1:15" ht="12.75" customHeight="1" x14ac:dyDescent="0.35">
      <c r="A56" s="7"/>
      <c r="B56" s="12"/>
      <c r="C56" s="483" t="s">
        <v>354</v>
      </c>
      <c r="D56" s="473"/>
      <c r="E56" s="15"/>
      <c r="F56" s="15"/>
      <c r="G56" s="15"/>
      <c r="H56" s="15"/>
      <c r="I56" s="12"/>
      <c r="J56" s="12"/>
      <c r="K56" s="569"/>
      <c r="L56" s="482" t="s">
        <v>452</v>
      </c>
      <c r="M56" s="568" t="str">
        <f>'Blatt  11 psych'!F50</f>
        <v/>
      </c>
      <c r="N56" s="54" t="s">
        <v>239</v>
      </c>
      <c r="O56" s="10"/>
    </row>
    <row r="57" spans="1:15" ht="2.15" customHeight="1" x14ac:dyDescent="0.35">
      <c r="A57" s="7"/>
      <c r="B57" s="12"/>
      <c r="C57" s="15"/>
      <c r="D57" s="15"/>
      <c r="E57" s="15"/>
      <c r="F57" s="15"/>
      <c r="G57" s="474"/>
      <c r="H57" s="471"/>
      <c r="I57" s="15"/>
      <c r="J57" s="15"/>
      <c r="K57" s="569"/>
      <c r="L57" s="407"/>
      <c r="M57" s="12"/>
      <c r="N57" s="571"/>
      <c r="O57" s="10"/>
    </row>
    <row r="58" spans="1:15" ht="12.75" customHeight="1" x14ac:dyDescent="0.35">
      <c r="A58" s="7"/>
      <c r="B58" s="12"/>
      <c r="C58" s="15"/>
      <c r="D58" s="12"/>
      <c r="E58" s="12"/>
      <c r="F58" s="12"/>
      <c r="G58" s="475"/>
      <c r="H58" s="408"/>
      <c r="I58" s="409" t="s">
        <v>355</v>
      </c>
      <c r="J58" s="457"/>
      <c r="K58" s="565"/>
      <c r="L58" s="54" t="s">
        <v>239</v>
      </c>
      <c r="M58" s="12"/>
      <c r="N58" s="12"/>
      <c r="O58" s="10"/>
    </row>
    <row r="59" spans="1:15" ht="13.65" customHeight="1" x14ac:dyDescent="0.3">
      <c r="A59" s="7"/>
      <c r="B59" s="6" t="s">
        <v>356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0"/>
    </row>
    <row r="60" spans="1:15" ht="33" customHeight="1" x14ac:dyDescent="0.3">
      <c r="A60" s="7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0"/>
    </row>
    <row r="61" spans="1:15" ht="13.65" customHeight="1" x14ac:dyDescent="0.3">
      <c r="A61" s="7"/>
      <c r="B61" s="834"/>
      <c r="C61" s="834"/>
      <c r="D61" s="834"/>
      <c r="E61" s="834"/>
      <c r="G61" s="837"/>
      <c r="H61" s="837"/>
      <c r="I61" s="837"/>
      <c r="J61" s="837"/>
      <c r="K61" s="837"/>
      <c r="L61" s="837"/>
      <c r="M61" s="837"/>
      <c r="N61" s="837"/>
      <c r="O61" s="10"/>
    </row>
    <row r="62" spans="1:15" ht="13.65" customHeight="1" x14ac:dyDescent="0.25">
      <c r="A62" s="7"/>
      <c r="B62" s="833" t="s">
        <v>279</v>
      </c>
      <c r="C62" s="833"/>
      <c r="D62" s="833"/>
      <c r="E62" s="833"/>
      <c r="G62" s="459" t="s">
        <v>357</v>
      </c>
      <c r="H62" s="476"/>
      <c r="I62" s="459"/>
      <c r="J62" s="459"/>
      <c r="K62" s="459"/>
      <c r="L62" s="459"/>
      <c r="M62" s="459"/>
      <c r="N62" s="459"/>
      <c r="O62" s="10"/>
    </row>
    <row r="63" spans="1:15" ht="2.15" customHeight="1" x14ac:dyDescent="0.35">
      <c r="A63" s="32"/>
      <c r="B63" s="477"/>
      <c r="C63" s="34"/>
      <c r="D63" s="34"/>
      <c r="E63" s="478"/>
      <c r="F63" s="477"/>
      <c r="G63" s="479"/>
      <c r="H63" s="479"/>
      <c r="I63" s="35"/>
      <c r="J63" s="35"/>
      <c r="K63" s="35"/>
      <c r="L63" s="35"/>
      <c r="M63" s="35"/>
      <c r="N63" s="35"/>
      <c r="O63" s="36"/>
    </row>
    <row r="64" spans="1:15" ht="13.65" customHeight="1" x14ac:dyDescent="0.25"/>
  </sheetData>
  <sheetProtection sheet="1" objects="1" scenarios="1"/>
  <mergeCells count="18">
    <mergeCell ref="G28:N28"/>
    <mergeCell ref="K9:N10"/>
    <mergeCell ref="B62:E62"/>
    <mergeCell ref="B61:E61"/>
    <mergeCell ref="B8:I8"/>
    <mergeCell ref="B9:I9"/>
    <mergeCell ref="B10:I10"/>
    <mergeCell ref="G61:N61"/>
    <mergeCell ref="G13:N13"/>
    <mergeCell ref="G14:N14"/>
    <mergeCell ref="G16:N16"/>
    <mergeCell ref="I18:J18"/>
    <mergeCell ref="G20:N20"/>
    <mergeCell ref="G21:N21"/>
    <mergeCell ref="G23:N23"/>
    <mergeCell ref="G25:H25"/>
    <mergeCell ref="K25:N25"/>
    <mergeCell ref="G27:N27"/>
  </mergeCells>
  <conditionalFormatting sqref="A9:J10">
    <cfRule type="containsErrors" dxfId="26" priority="5">
      <formula>ISERROR(A9)</formula>
    </cfRule>
  </conditionalFormatting>
  <conditionalFormatting sqref="A1:XFD8 K9 O9:XFD10">
    <cfRule type="containsErrors" dxfId="25" priority="6">
      <formula>ISERROR(A1)</formula>
    </cfRule>
  </conditionalFormatting>
  <conditionalFormatting sqref="A11:XFD1048576">
    <cfRule type="containsErrors" dxfId="24" priority="1">
      <formula>ISERROR(A11)</formula>
    </cfRule>
  </conditionalFormatting>
  <pageMargins left="0.55118110236220474" right="0.55118110236220474" top="0.98425196850393704" bottom="0.78740157480314965" header="0.51181102362204722" footer="0.51181102362204722"/>
  <pageSetup paperSize="9" scale="95" orientation="portrait" r:id="rId1"/>
  <headerFooter alignWithMargins="0">
    <oddHeader xml:space="preserve">&amp;LFreistaat Sachsen&amp;RVerhandlungsunterlagen SGB VIII vom 01.11.2012   
in der Fassung vom 16.03.2023 </oddHeader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H57"/>
  <sheetViews>
    <sheetView showGridLines="0" showZeros="0" view="pageLayout" zoomScaleNormal="90" zoomScaleSheetLayoutView="130" workbookViewId="0">
      <selection activeCell="G14" sqref="G14"/>
    </sheetView>
  </sheetViews>
  <sheetFormatPr baseColWidth="10" defaultColWidth="11.453125" defaultRowHeight="12.5" x14ac:dyDescent="0.25"/>
  <cols>
    <col min="1" max="1" width="2.6328125" style="86" customWidth="1"/>
    <col min="2" max="2" width="2" style="86" customWidth="1"/>
    <col min="3" max="3" width="39.36328125" style="86" customWidth="1"/>
    <col min="4" max="4" width="8.6328125" style="86" customWidth="1"/>
    <col min="5" max="5" width="14.90625" style="86" customWidth="1"/>
    <col min="6" max="6" width="10.6328125" style="86" customWidth="1"/>
    <col min="7" max="7" width="12" style="86" customWidth="1"/>
    <col min="8" max="8" width="2.6328125" style="86" customWidth="1"/>
    <col min="9" max="16384" width="11.453125" style="86"/>
  </cols>
  <sheetData>
    <row r="1" spans="1:8" s="123" customFormat="1" ht="9.9" customHeight="1" x14ac:dyDescent="0.2">
      <c r="A1" s="266"/>
      <c r="B1" s="108"/>
      <c r="C1" s="108"/>
      <c r="D1" s="108"/>
      <c r="E1" s="108"/>
      <c r="F1" s="108"/>
      <c r="G1" s="108"/>
      <c r="H1" s="109"/>
    </row>
    <row r="2" spans="1:8" s="113" customFormat="1" ht="18" x14ac:dyDescent="0.4">
      <c r="A2" s="267" t="s">
        <v>80</v>
      </c>
      <c r="B2" s="87"/>
      <c r="C2" s="138"/>
      <c r="D2" s="138"/>
      <c r="E2" s="138"/>
      <c r="F2" s="138"/>
      <c r="G2" s="138"/>
      <c r="H2" s="144"/>
    </row>
    <row r="3" spans="1:8" s="123" customFormat="1" ht="10" x14ac:dyDescent="0.2">
      <c r="A3" s="238"/>
      <c r="H3" s="241"/>
    </row>
    <row r="4" spans="1:8" s="276" customFormat="1" ht="13" x14ac:dyDescent="0.3">
      <c r="A4" s="268"/>
      <c r="B4" s="269" t="s">
        <v>81</v>
      </c>
      <c r="C4" s="270" t="s">
        <v>82</v>
      </c>
      <c r="D4" s="271" t="s">
        <v>83</v>
      </c>
      <c r="E4" s="272" t="s">
        <v>84</v>
      </c>
      <c r="F4" s="273" t="s">
        <v>85</v>
      </c>
      <c r="G4" s="274" t="s">
        <v>86</v>
      </c>
      <c r="H4" s="275"/>
    </row>
    <row r="5" spans="1:8" s="276" customFormat="1" ht="11.5" x14ac:dyDescent="0.25">
      <c r="A5" s="268"/>
      <c r="B5" s="269"/>
      <c r="C5" s="277"/>
      <c r="D5" s="278" t="s">
        <v>87</v>
      </c>
      <c r="E5" s="279" t="s">
        <v>29</v>
      </c>
      <c r="F5" s="280" t="s">
        <v>88</v>
      </c>
      <c r="G5" s="281" t="s">
        <v>89</v>
      </c>
      <c r="H5" s="275"/>
    </row>
    <row r="6" spans="1:8" s="276" customFormat="1" ht="11.5" x14ac:dyDescent="0.25">
      <c r="A6" s="268"/>
      <c r="B6" s="269"/>
      <c r="C6" s="282" t="s">
        <v>90</v>
      </c>
      <c r="D6" s="395">
        <v>42917</v>
      </c>
      <c r="E6" s="279" t="s">
        <v>50</v>
      </c>
      <c r="F6" s="283" t="s">
        <v>42</v>
      </c>
      <c r="G6" s="281" t="s">
        <v>91</v>
      </c>
      <c r="H6" s="275"/>
    </row>
    <row r="7" spans="1:8" s="276" customFormat="1" ht="11.5" x14ac:dyDescent="0.25">
      <c r="A7" s="268"/>
      <c r="B7" s="284"/>
      <c r="C7" s="282"/>
      <c r="D7" s="285" t="s">
        <v>92</v>
      </c>
      <c r="E7" s="286" t="s">
        <v>239</v>
      </c>
      <c r="F7" s="283" t="s">
        <v>44</v>
      </c>
      <c r="G7" s="287" t="s">
        <v>472</v>
      </c>
      <c r="H7" s="275"/>
    </row>
    <row r="8" spans="1:8" s="276" customFormat="1" ht="11.25" customHeight="1" x14ac:dyDescent="0.25">
      <c r="A8" s="268"/>
      <c r="B8" s="284"/>
      <c r="D8" s="288">
        <v>1</v>
      </c>
      <c r="E8" s="289">
        <v>2</v>
      </c>
      <c r="F8" s="288">
        <v>3</v>
      </c>
      <c r="G8" s="288">
        <v>4</v>
      </c>
      <c r="H8" s="275"/>
    </row>
    <row r="9" spans="1:8" s="276" customFormat="1" ht="5.9" customHeight="1" x14ac:dyDescent="0.25">
      <c r="A9" s="290"/>
      <c r="B9" s="291"/>
      <c r="C9" s="292"/>
      <c r="D9" s="286"/>
      <c r="E9" s="286"/>
      <c r="F9" s="286"/>
      <c r="G9" s="286"/>
      <c r="H9" s="293"/>
    </row>
    <row r="10" spans="1:8" s="123" customFormat="1" ht="5.9" customHeight="1" thickBot="1" x14ac:dyDescent="0.25">
      <c r="A10" s="266"/>
      <c r="B10" s="294"/>
      <c r="C10" s="108"/>
      <c r="D10" s="295"/>
      <c r="E10" s="295"/>
      <c r="F10" s="295"/>
      <c r="G10" s="296"/>
      <c r="H10" s="109"/>
    </row>
    <row r="11" spans="1:8" s="276" customFormat="1" ht="15.75" customHeight="1" thickBot="1" x14ac:dyDescent="0.35">
      <c r="A11" s="268"/>
      <c r="B11" s="297" t="s">
        <v>93</v>
      </c>
      <c r="C11" s="298"/>
      <c r="D11" s="396">
        <v>1</v>
      </c>
      <c r="E11" s="679"/>
      <c r="F11" s="680"/>
      <c r="G11" s="681">
        <f>IF(F11&lt;&gt;0,(E11/F11),0)</f>
        <v>0</v>
      </c>
      <c r="H11" s="275"/>
    </row>
    <row r="12" spans="1:8" s="276" customFormat="1" ht="6.75" customHeight="1" x14ac:dyDescent="0.25">
      <c r="A12" s="290"/>
      <c r="B12" s="299"/>
      <c r="C12" s="299"/>
      <c r="D12" s="300"/>
      <c r="E12" s="682"/>
      <c r="F12" s="683"/>
      <c r="G12" s="682"/>
      <c r="H12" s="293"/>
    </row>
    <row r="13" spans="1:8" s="276" customFormat="1" ht="7.5" customHeight="1" thickBot="1" x14ac:dyDescent="0.3">
      <c r="A13" s="301"/>
      <c r="B13" s="302"/>
      <c r="C13" s="302"/>
      <c r="D13" s="303"/>
      <c r="E13" s="684"/>
      <c r="F13" s="685"/>
      <c r="G13" s="684"/>
      <c r="H13" s="304"/>
    </row>
    <row r="14" spans="1:8" s="276" customFormat="1" ht="15.75" customHeight="1" thickBot="1" x14ac:dyDescent="0.35">
      <c r="A14" s="268"/>
      <c r="B14" s="297" t="s">
        <v>94</v>
      </c>
      <c r="C14" s="298"/>
      <c r="D14" s="305">
        <f>SUM(D15:D17)</f>
        <v>0</v>
      </c>
      <c r="E14" s="686">
        <f>SUM(E15:E17)</f>
        <v>0</v>
      </c>
      <c r="F14" s="687">
        <f>SUM(F15:F17)</f>
        <v>0</v>
      </c>
      <c r="G14" s="681">
        <f>IF(F14&lt;&gt;0,(E14/F14),0)</f>
        <v>0</v>
      </c>
      <c r="H14" s="275"/>
    </row>
    <row r="15" spans="1:8" s="276" customFormat="1" ht="15.75" customHeight="1" x14ac:dyDescent="0.25">
      <c r="A15" s="268"/>
      <c r="B15" s="284"/>
      <c r="C15" s="86" t="s">
        <v>95</v>
      </c>
      <c r="D15" s="397"/>
      <c r="E15" s="688"/>
      <c r="F15" s="689"/>
      <c r="G15" s="690">
        <f>IF(F15&lt;&gt;0,(E15/F15),0)</f>
        <v>0</v>
      </c>
      <c r="H15" s="275"/>
    </row>
    <row r="16" spans="1:8" s="276" customFormat="1" ht="15.75" customHeight="1" x14ac:dyDescent="0.25">
      <c r="A16" s="268"/>
      <c r="B16" s="284"/>
      <c r="C16" s="86" t="s">
        <v>96</v>
      </c>
      <c r="D16" s="397"/>
      <c r="E16" s="688"/>
      <c r="F16" s="689"/>
      <c r="G16" s="690">
        <f>IF(F16&lt;&gt;0,(E16/F16),0)</f>
        <v>0</v>
      </c>
      <c r="H16" s="275"/>
    </row>
    <row r="17" spans="1:8" s="276" customFormat="1" ht="15.75" customHeight="1" x14ac:dyDescent="0.25">
      <c r="A17" s="268"/>
      <c r="B17" s="277"/>
      <c r="C17" s="86" t="s">
        <v>97</v>
      </c>
      <c r="D17" s="397"/>
      <c r="E17" s="688"/>
      <c r="F17" s="689"/>
      <c r="G17" s="690">
        <f>IF(F17&lt;&gt;0,(E17/F17),0)</f>
        <v>0</v>
      </c>
      <c r="H17" s="275"/>
    </row>
    <row r="18" spans="1:8" s="123" customFormat="1" ht="5.9" customHeight="1" x14ac:dyDescent="0.2">
      <c r="A18" s="306"/>
      <c r="B18" s="307"/>
      <c r="C18" s="121"/>
      <c r="D18" s="308"/>
      <c r="E18" s="691"/>
      <c r="F18" s="692"/>
      <c r="G18" s="691"/>
      <c r="H18" s="122"/>
    </row>
    <row r="19" spans="1:8" s="123" customFormat="1" ht="5.9" customHeight="1" thickBot="1" x14ac:dyDescent="0.25">
      <c r="A19" s="266"/>
      <c r="B19" s="294"/>
      <c r="C19" s="108"/>
      <c r="D19" s="295"/>
      <c r="E19" s="693"/>
      <c r="F19" s="694"/>
      <c r="G19" s="693"/>
      <c r="H19" s="109"/>
    </row>
    <row r="20" spans="1:8" s="276" customFormat="1" ht="15.75" customHeight="1" thickBot="1" x14ac:dyDescent="0.35">
      <c r="A20" s="268"/>
      <c r="B20" s="297" t="s">
        <v>98</v>
      </c>
      <c r="C20" s="298"/>
      <c r="D20" s="305">
        <f>SUM(D21:D28)</f>
        <v>0</v>
      </c>
      <c r="E20" s="686">
        <f>SUM(E21:E28)</f>
        <v>0</v>
      </c>
      <c r="F20" s="687">
        <f>SUM(F21:F28)</f>
        <v>0</v>
      </c>
      <c r="G20" s="681">
        <f t="shared" ref="G20:G28" si="0">IF(F20&lt;&gt;0,(E20/F20),0)</f>
        <v>0</v>
      </c>
      <c r="H20" s="275"/>
    </row>
    <row r="21" spans="1:8" s="276" customFormat="1" ht="15.75" customHeight="1" x14ac:dyDescent="0.25">
      <c r="A21" s="268"/>
      <c r="B21" s="284"/>
      <c r="C21" s="86" t="s">
        <v>99</v>
      </c>
      <c r="D21" s="397"/>
      <c r="E21" s="688"/>
      <c r="F21" s="689"/>
      <c r="G21" s="690">
        <f t="shared" si="0"/>
        <v>0</v>
      </c>
      <c r="H21" s="275"/>
    </row>
    <row r="22" spans="1:8" s="276" customFormat="1" ht="15.75" customHeight="1" x14ac:dyDescent="0.25">
      <c r="A22" s="268"/>
      <c r="B22" s="284"/>
      <c r="C22" s="86" t="s">
        <v>100</v>
      </c>
      <c r="D22" s="397"/>
      <c r="E22" s="688"/>
      <c r="F22" s="689"/>
      <c r="G22" s="690">
        <f t="shared" si="0"/>
        <v>0</v>
      </c>
      <c r="H22" s="275"/>
    </row>
    <row r="23" spans="1:8" s="276" customFormat="1" ht="15.75" customHeight="1" x14ac:dyDescent="0.25">
      <c r="A23" s="268"/>
      <c r="B23" s="284"/>
      <c r="C23" s="86" t="s">
        <v>101</v>
      </c>
      <c r="D23" s="397"/>
      <c r="E23" s="688"/>
      <c r="F23" s="689"/>
      <c r="G23" s="690">
        <f t="shared" si="0"/>
        <v>0</v>
      </c>
      <c r="H23" s="275"/>
    </row>
    <row r="24" spans="1:8" s="276" customFormat="1" ht="15.75" customHeight="1" x14ac:dyDescent="0.25">
      <c r="A24" s="268"/>
      <c r="B24" s="284"/>
      <c r="C24" s="86" t="s">
        <v>102</v>
      </c>
      <c r="D24" s="397"/>
      <c r="E24" s="688"/>
      <c r="F24" s="689"/>
      <c r="G24" s="690">
        <f t="shared" si="0"/>
        <v>0</v>
      </c>
      <c r="H24" s="275"/>
    </row>
    <row r="25" spans="1:8" s="276" customFormat="1" ht="15.75" customHeight="1" x14ac:dyDescent="0.25">
      <c r="A25" s="268"/>
      <c r="B25" s="284"/>
      <c r="C25" s="86" t="s">
        <v>103</v>
      </c>
      <c r="D25" s="397"/>
      <c r="E25" s="688"/>
      <c r="F25" s="689"/>
      <c r="G25" s="690">
        <f t="shared" si="0"/>
        <v>0</v>
      </c>
      <c r="H25" s="275"/>
    </row>
    <row r="26" spans="1:8" s="276" customFormat="1" ht="15.75" customHeight="1" x14ac:dyDescent="0.25">
      <c r="A26" s="268"/>
      <c r="B26" s="284"/>
      <c r="C26" s="86" t="s">
        <v>104</v>
      </c>
      <c r="D26" s="397"/>
      <c r="E26" s="688"/>
      <c r="F26" s="689"/>
      <c r="G26" s="690">
        <f t="shared" si="0"/>
        <v>0</v>
      </c>
      <c r="H26" s="275"/>
    </row>
    <row r="27" spans="1:8" s="276" customFormat="1" ht="15.75" customHeight="1" x14ac:dyDescent="0.25">
      <c r="A27" s="268"/>
      <c r="B27" s="284"/>
      <c r="C27" s="86" t="s">
        <v>105</v>
      </c>
      <c r="D27" s="397"/>
      <c r="E27" s="688"/>
      <c r="F27" s="689"/>
      <c r="G27" s="690">
        <f t="shared" si="0"/>
        <v>0</v>
      </c>
      <c r="H27" s="275"/>
    </row>
    <row r="28" spans="1:8" s="276" customFormat="1" ht="15.75" customHeight="1" x14ac:dyDescent="0.25">
      <c r="A28" s="268"/>
      <c r="B28" s="277"/>
      <c r="C28" s="86" t="s">
        <v>106</v>
      </c>
      <c r="D28" s="397"/>
      <c r="E28" s="688"/>
      <c r="F28" s="689"/>
      <c r="G28" s="690">
        <f t="shared" si="0"/>
        <v>0</v>
      </c>
      <c r="H28" s="275"/>
    </row>
    <row r="29" spans="1:8" s="123" customFormat="1" ht="5.9" customHeight="1" x14ac:dyDescent="0.2">
      <c r="A29" s="306"/>
      <c r="B29" s="307"/>
      <c r="C29" s="121"/>
      <c r="D29" s="308"/>
      <c r="E29" s="691"/>
      <c r="F29" s="692"/>
      <c r="G29" s="691"/>
      <c r="H29" s="122"/>
    </row>
    <row r="30" spans="1:8" s="123" customFormat="1" ht="5.9" customHeight="1" thickBot="1" x14ac:dyDescent="0.25">
      <c r="A30" s="266"/>
      <c r="B30" s="294"/>
      <c r="C30" s="108"/>
      <c r="D30" s="295"/>
      <c r="E30" s="693"/>
      <c r="F30" s="694"/>
      <c r="G30" s="695"/>
      <c r="H30" s="109"/>
    </row>
    <row r="31" spans="1:8" s="276" customFormat="1" ht="15.75" customHeight="1" thickBot="1" x14ac:dyDescent="0.35">
      <c r="A31" s="268"/>
      <c r="B31" s="309" t="s">
        <v>107</v>
      </c>
      <c r="C31" s="310"/>
      <c r="D31" s="305">
        <f>SUM(D32:D38)</f>
        <v>0</v>
      </c>
      <c r="E31" s="686">
        <f>SUM(E32:E38)</f>
        <v>0</v>
      </c>
      <c r="F31" s="687">
        <f>SUM(F32:F38)</f>
        <v>0</v>
      </c>
      <c r="G31" s="681">
        <f t="shared" ref="G31:G38" si="1">IF(F31&lt;&gt;0,(E31/F31),0)</f>
        <v>0</v>
      </c>
      <c r="H31" s="275"/>
    </row>
    <row r="32" spans="1:8" s="276" customFormat="1" ht="15.75" customHeight="1" x14ac:dyDescent="0.25">
      <c r="A32" s="268"/>
      <c r="C32" s="86" t="s">
        <v>108</v>
      </c>
      <c r="D32" s="397"/>
      <c r="E32" s="688"/>
      <c r="F32" s="689"/>
      <c r="G32" s="690">
        <f t="shared" si="1"/>
        <v>0</v>
      </c>
      <c r="H32" s="275"/>
    </row>
    <row r="33" spans="1:8" s="276" customFormat="1" ht="15.75" customHeight="1" x14ac:dyDescent="0.25">
      <c r="A33" s="268"/>
      <c r="C33" s="86" t="s">
        <v>109</v>
      </c>
      <c r="D33" s="397"/>
      <c r="E33" s="688"/>
      <c r="F33" s="689"/>
      <c r="G33" s="690">
        <f t="shared" si="1"/>
        <v>0</v>
      </c>
      <c r="H33" s="275"/>
    </row>
    <row r="34" spans="1:8" s="276" customFormat="1" ht="15.75" customHeight="1" x14ac:dyDescent="0.25">
      <c r="A34" s="268"/>
      <c r="C34" s="86" t="s">
        <v>110</v>
      </c>
      <c r="D34" s="397"/>
      <c r="E34" s="688"/>
      <c r="F34" s="689"/>
      <c r="G34" s="690">
        <f t="shared" si="1"/>
        <v>0</v>
      </c>
      <c r="H34" s="275"/>
    </row>
    <row r="35" spans="1:8" s="276" customFormat="1" ht="15.75" customHeight="1" x14ac:dyDescent="0.25">
      <c r="A35" s="268"/>
      <c r="C35" s="86" t="s">
        <v>111</v>
      </c>
      <c r="D35" s="397"/>
      <c r="E35" s="688"/>
      <c r="F35" s="689"/>
      <c r="G35" s="690">
        <f t="shared" si="1"/>
        <v>0</v>
      </c>
      <c r="H35" s="275"/>
    </row>
    <row r="36" spans="1:8" s="276" customFormat="1" ht="15.75" customHeight="1" x14ac:dyDescent="0.25">
      <c r="A36" s="268"/>
      <c r="C36" s="86" t="s">
        <v>103</v>
      </c>
      <c r="D36" s="397"/>
      <c r="E36" s="688"/>
      <c r="F36" s="689"/>
      <c r="G36" s="690">
        <f t="shared" si="1"/>
        <v>0</v>
      </c>
      <c r="H36" s="275"/>
    </row>
    <row r="37" spans="1:8" s="276" customFormat="1" ht="15.75" customHeight="1" x14ac:dyDescent="0.25">
      <c r="A37" s="268"/>
      <c r="C37" s="86" t="s">
        <v>112</v>
      </c>
      <c r="D37" s="397"/>
      <c r="E37" s="688"/>
      <c r="F37" s="689"/>
      <c r="G37" s="690">
        <f t="shared" si="1"/>
        <v>0</v>
      </c>
      <c r="H37" s="275"/>
    </row>
    <row r="38" spans="1:8" s="276" customFormat="1" ht="15.75" customHeight="1" x14ac:dyDescent="0.25">
      <c r="A38" s="268"/>
      <c r="C38" s="86" t="s">
        <v>105</v>
      </c>
      <c r="D38" s="397"/>
      <c r="E38" s="688"/>
      <c r="F38" s="689"/>
      <c r="G38" s="690">
        <f t="shared" si="1"/>
        <v>0</v>
      </c>
      <c r="H38" s="275"/>
    </row>
    <row r="39" spans="1:8" s="123" customFormat="1" ht="5.9" customHeight="1" x14ac:dyDescent="0.2">
      <c r="A39" s="306"/>
      <c r="B39" s="307"/>
      <c r="C39" s="121"/>
      <c r="D39" s="311"/>
      <c r="E39" s="695"/>
      <c r="F39" s="696"/>
      <c r="G39" s="691"/>
      <c r="H39" s="122"/>
    </row>
    <row r="40" spans="1:8" s="123" customFormat="1" ht="5.9" customHeight="1" thickBot="1" x14ac:dyDescent="0.25">
      <c r="A40" s="266"/>
      <c r="B40" s="294"/>
      <c r="C40" s="108"/>
      <c r="D40" s="295"/>
      <c r="E40" s="693"/>
      <c r="F40" s="694"/>
      <c r="G40" s="693"/>
      <c r="H40" s="109"/>
    </row>
    <row r="41" spans="1:8" s="276" customFormat="1" ht="15.75" customHeight="1" thickBot="1" x14ac:dyDescent="0.35">
      <c r="A41" s="268"/>
      <c r="B41" s="309" t="s">
        <v>113</v>
      </c>
      <c r="D41" s="305">
        <f>SUM(D42:D47)</f>
        <v>0</v>
      </c>
      <c r="E41" s="686">
        <f>SUM(E42:E47)</f>
        <v>0</v>
      </c>
      <c r="F41" s="687">
        <f>SUM(F42:F47)</f>
        <v>0</v>
      </c>
      <c r="G41" s="681">
        <f t="shared" ref="G41:G47" si="2">IF(F41&lt;&gt;0,(E41/F41),0)</f>
        <v>0</v>
      </c>
      <c r="H41" s="275"/>
    </row>
    <row r="42" spans="1:8" s="276" customFormat="1" ht="15.75" customHeight="1" x14ac:dyDescent="0.25">
      <c r="A42" s="268"/>
      <c r="C42" s="86" t="s">
        <v>114</v>
      </c>
      <c r="D42" s="397"/>
      <c r="E42" s="688"/>
      <c r="F42" s="689"/>
      <c r="G42" s="690">
        <f t="shared" si="2"/>
        <v>0</v>
      </c>
      <c r="H42" s="275"/>
    </row>
    <row r="43" spans="1:8" s="276" customFormat="1" ht="15.75" customHeight="1" x14ac:dyDescent="0.25">
      <c r="A43" s="268"/>
      <c r="C43" s="708" t="s">
        <v>507</v>
      </c>
      <c r="D43" s="397"/>
      <c r="E43" s="688"/>
      <c r="F43" s="689"/>
      <c r="G43" s="690">
        <f t="shared" si="2"/>
        <v>0</v>
      </c>
      <c r="H43" s="275"/>
    </row>
    <row r="44" spans="1:8" s="276" customFormat="1" ht="15.75" customHeight="1" x14ac:dyDescent="0.25">
      <c r="A44" s="268"/>
      <c r="C44" s="708" t="s">
        <v>508</v>
      </c>
      <c r="D44" s="397"/>
      <c r="E44" s="688"/>
      <c r="F44" s="689"/>
      <c r="G44" s="690">
        <f t="shared" si="2"/>
        <v>0</v>
      </c>
      <c r="H44" s="275"/>
    </row>
    <row r="45" spans="1:8" s="276" customFormat="1" ht="15.75" customHeight="1" x14ac:dyDescent="0.25">
      <c r="A45" s="268"/>
      <c r="C45" s="86" t="s">
        <v>115</v>
      </c>
      <c r="D45" s="397"/>
      <c r="E45" s="688"/>
      <c r="F45" s="689"/>
      <c r="G45" s="690">
        <f t="shared" si="2"/>
        <v>0</v>
      </c>
      <c r="H45" s="275"/>
    </row>
    <row r="46" spans="1:8" s="276" customFormat="1" ht="15.75" customHeight="1" x14ac:dyDescent="0.25">
      <c r="A46" s="268"/>
      <c r="C46" s="86" t="s">
        <v>103</v>
      </c>
      <c r="D46" s="397"/>
      <c r="E46" s="688"/>
      <c r="F46" s="689"/>
      <c r="G46" s="690">
        <f t="shared" si="2"/>
        <v>0</v>
      </c>
      <c r="H46" s="275"/>
    </row>
    <row r="47" spans="1:8" s="276" customFormat="1" ht="15.75" customHeight="1" x14ac:dyDescent="0.25">
      <c r="A47" s="268"/>
      <c r="C47" s="86" t="s">
        <v>116</v>
      </c>
      <c r="D47" s="397"/>
      <c r="E47" s="688"/>
      <c r="F47" s="689"/>
      <c r="G47" s="690">
        <f t="shared" si="2"/>
        <v>0</v>
      </c>
      <c r="H47" s="275"/>
    </row>
    <row r="48" spans="1:8" s="123" customFormat="1" ht="5.9" customHeight="1" x14ac:dyDescent="0.2">
      <c r="A48" s="306"/>
      <c r="B48" s="307"/>
      <c r="C48" s="121"/>
      <c r="D48" s="311"/>
      <c r="E48" s="695"/>
      <c r="F48" s="696"/>
      <c r="G48" s="697"/>
      <c r="H48" s="122"/>
    </row>
    <row r="49" spans="1:8" s="123" customFormat="1" ht="5.9" customHeight="1" thickBot="1" x14ac:dyDescent="0.25">
      <c r="A49" s="266"/>
      <c r="B49" s="294"/>
      <c r="C49" s="108"/>
      <c r="D49" s="295"/>
      <c r="E49" s="693"/>
      <c r="F49" s="694"/>
      <c r="G49" s="698"/>
      <c r="H49" s="109"/>
    </row>
    <row r="50" spans="1:8" s="276" customFormat="1" ht="15.75" customHeight="1" thickBot="1" x14ac:dyDescent="0.35">
      <c r="A50" s="268"/>
      <c r="B50" s="309" t="s">
        <v>117</v>
      </c>
      <c r="D50" s="560">
        <f>SUM(D51:D53)</f>
        <v>0</v>
      </c>
      <c r="E50" s="699">
        <f>SUM(E51:E53)</f>
        <v>0</v>
      </c>
      <c r="F50" s="700"/>
      <c r="G50" s="701"/>
      <c r="H50" s="275"/>
    </row>
    <row r="51" spans="1:8" s="276" customFormat="1" ht="15.75" customHeight="1" x14ac:dyDescent="0.25">
      <c r="A51" s="268"/>
      <c r="C51" s="86" t="s">
        <v>468</v>
      </c>
      <c r="D51" s="397"/>
      <c r="E51" s="702"/>
      <c r="F51" s="703"/>
      <c r="G51" s="704"/>
      <c r="H51" s="275"/>
    </row>
    <row r="52" spans="1:8" s="276" customFormat="1" ht="15.75" customHeight="1" x14ac:dyDescent="0.25">
      <c r="A52" s="268"/>
      <c r="C52" s="708" t="s">
        <v>509</v>
      </c>
      <c r="D52" s="397"/>
      <c r="E52" s="688"/>
      <c r="F52" s="703"/>
      <c r="G52" s="704"/>
      <c r="H52" s="275"/>
    </row>
    <row r="53" spans="1:8" s="276" customFormat="1" ht="15.75" customHeight="1" x14ac:dyDescent="0.25">
      <c r="A53" s="268"/>
      <c r="C53" s="86" t="s">
        <v>118</v>
      </c>
      <c r="D53" s="397"/>
      <c r="E53" s="688"/>
      <c r="F53" s="703"/>
      <c r="G53" s="704"/>
      <c r="H53" s="275"/>
    </row>
    <row r="54" spans="1:8" s="123" customFormat="1" ht="5.9" customHeight="1" x14ac:dyDescent="0.2">
      <c r="A54" s="306"/>
      <c r="B54" s="307"/>
      <c r="C54" s="312"/>
      <c r="D54" s="313"/>
      <c r="E54" s="691"/>
      <c r="F54" s="692"/>
      <c r="G54" s="697"/>
      <c r="H54" s="122"/>
    </row>
    <row r="55" spans="1:8" s="123" customFormat="1" ht="5.9" customHeight="1" thickBot="1" x14ac:dyDescent="0.25">
      <c r="A55" s="266"/>
      <c r="B55" s="294"/>
      <c r="C55" s="314"/>
      <c r="D55" s="315"/>
      <c r="E55" s="693"/>
      <c r="F55" s="696"/>
      <c r="G55" s="698"/>
      <c r="H55" s="109"/>
    </row>
    <row r="56" spans="1:8" ht="16" thickBot="1" x14ac:dyDescent="0.4">
      <c r="A56" s="88"/>
      <c r="B56" s="229"/>
      <c r="C56" s="316" t="s">
        <v>119</v>
      </c>
      <c r="D56" s="317">
        <f>D11+D14+D20+D31+D41+D50</f>
        <v>1</v>
      </c>
      <c r="E56" s="705">
        <f>E11+E14+E20+E31+E41+E50</f>
        <v>0</v>
      </c>
      <c r="F56" s="706">
        <f>F11+F14+F20+F31+F41</f>
        <v>0</v>
      </c>
      <c r="G56" s="707"/>
      <c r="H56" s="89"/>
    </row>
    <row r="57" spans="1:8" s="123" customFormat="1" ht="9.9" customHeight="1" x14ac:dyDescent="0.2">
      <c r="A57" s="306"/>
      <c r="B57" s="121"/>
      <c r="C57" s="121"/>
      <c r="D57" s="121"/>
      <c r="E57" s="121"/>
      <c r="F57" s="121"/>
      <c r="G57" s="121"/>
      <c r="H57" s="122"/>
    </row>
  </sheetData>
  <sheetProtection sheet="1" objects="1" scenarios="1"/>
  <phoneticPr fontId="22" type="noConversion"/>
  <conditionalFormatting sqref="A1:XFD1048576">
    <cfRule type="containsErrors" dxfId="15" priority="1">
      <formula>ISERROR(A1)</formula>
    </cfRule>
  </conditionalFormatting>
  <printOptions gridLinesSet="0"/>
  <pageMargins left="0.55118110236220474" right="0.55118110236220474" top="0.98425196850393704" bottom="0.78740157480314965" header="0.51181102362204722" footer="0.51181102362204722"/>
  <pageSetup paperSize="9" scale="95" orientation="portrait" r:id="rId1"/>
  <headerFooter alignWithMargins="0">
    <oddHeader xml:space="preserve">&amp;LFreistaat Sachsen&amp;RVerhandlungsunterlagen SGB VIII vom 01.11.2012   
in der Fassung vom 16.03.2023
</oddHeader>
    <oddFooter>&amp;R&amp;A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O61"/>
  <sheetViews>
    <sheetView showGridLines="0" showZeros="0" view="pageLayout" topLeftCell="A4" zoomScaleNormal="115" zoomScaleSheetLayoutView="115" workbookViewId="0">
      <selection activeCell="E20" sqref="E20:E21"/>
    </sheetView>
  </sheetViews>
  <sheetFormatPr baseColWidth="10" defaultColWidth="11.453125" defaultRowHeight="12.5" x14ac:dyDescent="0.25"/>
  <cols>
    <col min="1" max="1" width="1.453125" style="6" customWidth="1"/>
    <col min="2" max="2" width="2.08984375" style="6" customWidth="1"/>
    <col min="3" max="3" width="17.6328125" style="6" customWidth="1"/>
    <col min="4" max="4" width="14.6328125" style="6" customWidth="1"/>
    <col min="5" max="5" width="14.453125" style="6" customWidth="1"/>
    <col min="6" max="6" width="15.90625" style="6" customWidth="1"/>
    <col min="7" max="7" width="12.6328125" style="6" customWidth="1"/>
    <col min="8" max="8" width="16.36328125" style="6" customWidth="1"/>
    <col min="9" max="9" width="1.36328125" style="6" customWidth="1"/>
    <col min="10" max="10" width="11.453125" style="6"/>
    <col min="11" max="11" width="11.453125" style="6" hidden="1" customWidth="1"/>
    <col min="12" max="16384" width="11.453125" style="6"/>
  </cols>
  <sheetData>
    <row r="1" spans="1:9" ht="6" customHeight="1" x14ac:dyDescent="0.25">
      <c r="A1" s="3"/>
      <c r="B1" s="4"/>
      <c r="C1" s="4"/>
      <c r="D1" s="4"/>
      <c r="E1" s="4"/>
      <c r="F1" s="4"/>
      <c r="G1" s="4"/>
      <c r="H1" s="4"/>
      <c r="I1" s="5"/>
    </row>
    <row r="2" spans="1:9" ht="16.5" customHeight="1" x14ac:dyDescent="0.4">
      <c r="A2" s="7"/>
      <c r="B2" s="8" t="s">
        <v>252</v>
      </c>
      <c r="C2" s="8"/>
      <c r="D2" s="8"/>
      <c r="E2" s="8"/>
      <c r="F2" s="9"/>
      <c r="G2" s="9"/>
      <c r="H2" s="9"/>
      <c r="I2" s="10"/>
    </row>
    <row r="3" spans="1:9" ht="9" customHeight="1" x14ac:dyDescent="0.4">
      <c r="A3" s="7"/>
      <c r="B3" s="11"/>
      <c r="C3" s="11"/>
      <c r="D3" s="11"/>
      <c r="E3" s="11"/>
      <c r="F3" s="12"/>
      <c r="G3" s="12"/>
      <c r="H3" s="12"/>
      <c r="I3" s="10"/>
    </row>
    <row r="4" spans="1:9" s="15" customFormat="1" ht="28.5" customHeight="1" x14ac:dyDescent="0.35">
      <c r="A4" s="13"/>
      <c r="B4" s="14"/>
      <c r="C4" s="6"/>
      <c r="D4" s="6"/>
      <c r="F4" s="621"/>
      <c r="G4" s="56"/>
      <c r="H4" s="16" t="s">
        <v>253</v>
      </c>
      <c r="I4" s="17"/>
    </row>
    <row r="5" spans="1:9" s="15" customFormat="1" ht="13.5" customHeight="1" x14ac:dyDescent="0.35">
      <c r="A5" s="13"/>
      <c r="B5" s="14"/>
      <c r="C5" s="12" t="s">
        <v>254</v>
      </c>
      <c r="E5" s="398"/>
      <c r="H5" s="18" t="s">
        <v>239</v>
      </c>
      <c r="I5" s="17"/>
    </row>
    <row r="6" spans="1:9" s="15" customFormat="1" ht="15.5" x14ac:dyDescent="0.35">
      <c r="A6" s="13"/>
      <c r="B6" s="14"/>
      <c r="C6" s="19" t="s">
        <v>255</v>
      </c>
      <c r="D6" s="20"/>
      <c r="E6" s="20"/>
      <c r="F6" s="20"/>
      <c r="G6" s="20"/>
      <c r="H6" s="399"/>
      <c r="I6" s="17"/>
    </row>
    <row r="7" spans="1:9" s="15" customFormat="1" ht="15.5" x14ac:dyDescent="0.35">
      <c r="A7" s="13"/>
      <c r="B7" s="14"/>
      <c r="C7" s="19" t="s">
        <v>256</v>
      </c>
      <c r="D7" s="20"/>
      <c r="E7" s="20"/>
      <c r="F7" s="21"/>
      <c r="G7" s="22"/>
      <c r="H7" s="399"/>
      <c r="I7" s="17"/>
    </row>
    <row r="8" spans="1:9" s="15" customFormat="1" ht="6" customHeight="1" x14ac:dyDescent="0.35">
      <c r="A8" s="13"/>
      <c r="B8" s="14"/>
      <c r="F8" s="23"/>
      <c r="G8" s="24"/>
      <c r="H8" s="25"/>
      <c r="I8" s="17"/>
    </row>
    <row r="9" spans="1:9" s="15" customFormat="1" ht="15.5" x14ac:dyDescent="0.35">
      <c r="A9" s="13"/>
      <c r="B9" s="14"/>
      <c r="C9" s="31" t="s">
        <v>257</v>
      </c>
      <c r="D9" s="26"/>
      <c r="E9" s="26"/>
      <c r="F9" s="27"/>
      <c r="G9" s="28"/>
      <c r="H9" s="400"/>
      <c r="I9" s="17"/>
    </row>
    <row r="10" spans="1:9" s="15" customFormat="1" ht="6.5" customHeight="1" x14ac:dyDescent="0.35">
      <c r="A10" s="13"/>
      <c r="B10" s="14"/>
      <c r="C10" s="606"/>
      <c r="D10" s="26"/>
      <c r="E10" s="26"/>
      <c r="F10" s="29"/>
      <c r="G10" s="606"/>
      <c r="H10" s="30"/>
      <c r="I10" s="17"/>
    </row>
    <row r="11" spans="1:9" s="15" customFormat="1" ht="15.75" customHeight="1" x14ac:dyDescent="0.35">
      <c r="A11" s="13"/>
      <c r="B11" s="14"/>
      <c r="C11" s="54" t="s">
        <v>458</v>
      </c>
      <c r="F11" s="29"/>
      <c r="G11" s="606"/>
      <c r="H11" s="400"/>
      <c r="I11" s="17"/>
    </row>
    <row r="12" spans="1:9" s="15" customFormat="1" ht="6.5" customHeight="1" thickBot="1" x14ac:dyDescent="0.4">
      <c r="A12" s="13"/>
      <c r="B12" s="14"/>
      <c r="C12" s="537">
        <f>IF(H11&gt;0,"*gesonderte Erläuterung durch den Träger als Anlage (Beschluss vom  …………)",0)</f>
        <v>0</v>
      </c>
      <c r="D12" s="26"/>
      <c r="G12" s="606"/>
      <c r="H12" s="30"/>
      <c r="I12" s="17"/>
    </row>
    <row r="13" spans="1:9" s="15" customFormat="1" ht="15.75" customHeight="1" thickBot="1" x14ac:dyDescent="0.4">
      <c r="A13" s="13"/>
      <c r="B13" s="14"/>
      <c r="C13" s="31" t="s">
        <v>181</v>
      </c>
      <c r="D13" s="6"/>
      <c r="E13" s="26"/>
      <c r="F13" s="401">
        <v>1</v>
      </c>
      <c r="G13" s="606"/>
      <c r="H13" s="738">
        <f>ROUND((H9+H11)*F13,0)</f>
        <v>0</v>
      </c>
      <c r="I13" s="17"/>
    </row>
    <row r="14" spans="1:9" ht="9" customHeight="1" x14ac:dyDescent="0.3">
      <c r="A14" s="32"/>
      <c r="B14" s="33"/>
      <c r="C14" s="34"/>
      <c r="D14" s="34"/>
      <c r="E14" s="34"/>
      <c r="F14" s="35"/>
      <c r="G14" s="35"/>
      <c r="H14" s="35"/>
      <c r="I14" s="36"/>
    </row>
    <row r="15" spans="1:9" ht="9" customHeight="1" x14ac:dyDescent="0.3">
      <c r="B15" s="37"/>
      <c r="C15" s="12"/>
      <c r="D15" s="12"/>
      <c r="E15" s="12"/>
    </row>
    <row r="16" spans="1:9" ht="9" customHeight="1" x14ac:dyDescent="0.3">
      <c r="A16" s="3"/>
      <c r="B16" s="38"/>
      <c r="C16" s="39"/>
      <c r="D16" s="39"/>
      <c r="E16" s="39"/>
      <c r="F16" s="4"/>
      <c r="G16" s="4"/>
      <c r="H16" s="4"/>
      <c r="I16" s="5"/>
    </row>
    <row r="17" spans="1:9" ht="16.5" customHeight="1" x14ac:dyDescent="0.4">
      <c r="A17" s="7"/>
      <c r="B17" s="8" t="s">
        <v>258</v>
      </c>
      <c r="C17" s="8"/>
      <c r="D17" s="8"/>
      <c r="E17" s="8"/>
      <c r="F17" s="9"/>
      <c r="G17" s="9"/>
      <c r="H17" s="9"/>
      <c r="I17" s="10"/>
    </row>
    <row r="18" spans="1:9" ht="6" customHeight="1" x14ac:dyDescent="0.3">
      <c r="A18" s="7"/>
      <c r="B18" s="37"/>
      <c r="C18" s="12"/>
      <c r="D18" s="12"/>
      <c r="E18" s="12"/>
      <c r="I18" s="10"/>
    </row>
    <row r="19" spans="1:9" s="41" customFormat="1" ht="15" customHeight="1" x14ac:dyDescent="0.35">
      <c r="A19" s="40"/>
      <c r="C19" s="907" t="s">
        <v>461</v>
      </c>
      <c r="D19" s="908"/>
      <c r="E19" s="549" t="s">
        <v>259</v>
      </c>
      <c r="F19" s="542" t="s">
        <v>260</v>
      </c>
      <c r="G19" s="543" t="s">
        <v>263</v>
      </c>
      <c r="H19" s="42" t="s">
        <v>261</v>
      </c>
      <c r="I19" s="43"/>
    </row>
    <row r="20" spans="1:9" s="41" customFormat="1" ht="15" customHeight="1" x14ac:dyDescent="0.35">
      <c r="A20" s="40"/>
      <c r="C20" s="909" t="s">
        <v>265</v>
      </c>
      <c r="D20" s="911">
        <f>5000*E20</f>
        <v>0</v>
      </c>
      <c r="E20" s="913">
        <f>'Blatt  5'!H10</f>
        <v>0</v>
      </c>
      <c r="F20" s="407" t="s">
        <v>538</v>
      </c>
      <c r="G20" s="544">
        <v>0.125</v>
      </c>
      <c r="H20" s="546" t="s">
        <v>264</v>
      </c>
      <c r="I20" s="43"/>
    </row>
    <row r="21" spans="1:9" s="41" customFormat="1" ht="15" customHeight="1" x14ac:dyDescent="0.35">
      <c r="A21" s="40"/>
      <c r="C21" s="910"/>
      <c r="D21" s="912"/>
      <c r="E21" s="914"/>
      <c r="F21" s="548" t="s">
        <v>239</v>
      </c>
      <c r="G21" s="545"/>
      <c r="H21" s="44" t="s">
        <v>239</v>
      </c>
      <c r="I21" s="43"/>
    </row>
    <row r="22" spans="1:9" s="41" customFormat="1" ht="15.5" x14ac:dyDescent="0.35">
      <c r="A22" s="40"/>
      <c r="C22" s="45" t="s">
        <v>455</v>
      </c>
      <c r="D22" s="547">
        <v>2009</v>
      </c>
      <c r="E22" s="915"/>
      <c r="F22" s="616"/>
      <c r="G22" s="541"/>
      <c r="H22" s="617">
        <f t="shared" ref="H22:H29" si="0">ROUND(F22*12.5%,2)</f>
        <v>0</v>
      </c>
      <c r="I22" s="43"/>
    </row>
    <row r="23" spans="1:9" s="41" customFormat="1" ht="15.5" x14ac:dyDescent="0.35">
      <c r="A23" s="40"/>
      <c r="C23" s="45" t="s">
        <v>455</v>
      </c>
      <c r="D23" s="503">
        <v>2010</v>
      </c>
      <c r="E23" s="915"/>
      <c r="F23" s="615"/>
      <c r="G23" s="541"/>
      <c r="H23" s="617">
        <f t="shared" si="0"/>
        <v>0</v>
      </c>
      <c r="I23" s="43"/>
    </row>
    <row r="24" spans="1:9" s="41" customFormat="1" ht="15.5" x14ac:dyDescent="0.35">
      <c r="A24" s="40"/>
      <c r="C24" s="45" t="s">
        <v>455</v>
      </c>
      <c r="D24" s="547">
        <v>2011</v>
      </c>
      <c r="E24" s="915"/>
      <c r="F24" s="615"/>
      <c r="G24" s="541"/>
      <c r="H24" s="617">
        <f t="shared" si="0"/>
        <v>0</v>
      </c>
      <c r="I24" s="43"/>
    </row>
    <row r="25" spans="1:9" s="41" customFormat="1" ht="15.5" x14ac:dyDescent="0.35">
      <c r="A25" s="40"/>
      <c r="C25" s="45" t="s">
        <v>455</v>
      </c>
      <c r="D25" s="503">
        <v>2012</v>
      </c>
      <c r="E25" s="915"/>
      <c r="F25" s="615"/>
      <c r="G25" s="541"/>
      <c r="H25" s="617">
        <f t="shared" si="0"/>
        <v>0</v>
      </c>
      <c r="I25" s="43"/>
    </row>
    <row r="26" spans="1:9" s="41" customFormat="1" ht="15.5" x14ac:dyDescent="0.35">
      <c r="A26" s="40"/>
      <c r="C26" s="45" t="s">
        <v>455</v>
      </c>
      <c r="D26" s="547">
        <v>2013</v>
      </c>
      <c r="E26" s="915"/>
      <c r="F26" s="615"/>
      <c r="G26" s="541"/>
      <c r="H26" s="617">
        <f t="shared" si="0"/>
        <v>0</v>
      </c>
      <c r="I26" s="43"/>
    </row>
    <row r="27" spans="1:9" s="41" customFormat="1" ht="15.5" x14ac:dyDescent="0.35">
      <c r="A27" s="40"/>
      <c r="C27" s="45" t="s">
        <v>455</v>
      </c>
      <c r="D27" s="503">
        <v>2014</v>
      </c>
      <c r="E27" s="915"/>
      <c r="F27" s="615"/>
      <c r="G27" s="541"/>
      <c r="H27" s="617">
        <f t="shared" si="0"/>
        <v>0</v>
      </c>
      <c r="I27" s="43"/>
    </row>
    <row r="28" spans="1:9" s="41" customFormat="1" ht="15.5" x14ac:dyDescent="0.35">
      <c r="A28" s="40"/>
      <c r="C28" s="45" t="s">
        <v>455</v>
      </c>
      <c r="D28" s="547">
        <v>2015</v>
      </c>
      <c r="E28" s="915"/>
      <c r="F28" s="615"/>
      <c r="G28" s="541"/>
      <c r="H28" s="617">
        <f t="shared" si="0"/>
        <v>0</v>
      </c>
      <c r="I28" s="43"/>
    </row>
    <row r="29" spans="1:9" s="41" customFormat="1" ht="15.5" x14ac:dyDescent="0.35">
      <c r="A29" s="40"/>
      <c r="C29" s="45" t="s">
        <v>455</v>
      </c>
      <c r="D29" s="503">
        <v>2016</v>
      </c>
      <c r="E29" s="915"/>
      <c r="F29" s="615"/>
      <c r="G29" s="541"/>
      <c r="H29" s="617">
        <f t="shared" si="0"/>
        <v>0</v>
      </c>
      <c r="I29" s="43"/>
    </row>
    <row r="30" spans="1:9" s="41" customFormat="1" ht="15.5" x14ac:dyDescent="0.35">
      <c r="A30" s="40"/>
      <c r="B30" s="46"/>
      <c r="C30" s="47" t="s">
        <v>182</v>
      </c>
      <c r="D30" s="48"/>
      <c r="E30" s="47"/>
      <c r="F30" s="709">
        <f>SUM(F22:F29)</f>
        <v>0</v>
      </c>
      <c r="G30" s="49"/>
      <c r="H30" s="710"/>
      <c r="I30" s="43"/>
    </row>
    <row r="31" spans="1:9" s="41" customFormat="1" ht="6" customHeight="1" x14ac:dyDescent="0.35">
      <c r="A31" s="40"/>
      <c r="B31" s="46"/>
      <c r="D31" s="48"/>
      <c r="E31" s="47"/>
      <c r="F31" s="604"/>
      <c r="G31" s="49"/>
      <c r="H31" s="710"/>
      <c r="I31" s="43"/>
    </row>
    <row r="32" spans="1:9" s="41" customFormat="1" ht="15.75" customHeight="1" x14ac:dyDescent="0.35">
      <c r="A32" s="40"/>
      <c r="C32" s="917" t="str">
        <f>IF(SUM(F22:F29)&gt;D20, "Überschreitung der Ausstattungshöhe in Höhe von", "keine Überschreitung der Ausstattungshöhe")</f>
        <v>keine Überschreitung der Ausstattungshöhe</v>
      </c>
      <c r="D32" s="917"/>
      <c r="E32" s="917"/>
      <c r="F32" s="605">
        <f>IF(SUM(F22:F29)&gt;D20,SUM(F22:F29)-D20,0)</f>
        <v>0</v>
      </c>
      <c r="H32" s="710"/>
      <c r="I32" s="43"/>
    </row>
    <row r="33" spans="1:15" s="41" customFormat="1" ht="9" customHeight="1" thickBot="1" x14ac:dyDescent="0.4">
      <c r="A33" s="40"/>
      <c r="B33" s="916">
        <f>IF(C32="Überschreitung der Ausstattungshöhe in Höhe von", "*gesonderte Erläuterung der Überschreitung durch den Träger als Anlage erforderlich",0)</f>
        <v>0</v>
      </c>
      <c r="C33" s="916"/>
      <c r="D33" s="916"/>
      <c r="E33" s="916"/>
      <c r="H33" s="711"/>
      <c r="I33" s="43"/>
    </row>
    <row r="34" spans="1:15" s="41" customFormat="1" ht="15.75" customHeight="1" thickBot="1" x14ac:dyDescent="0.4">
      <c r="A34" s="40"/>
      <c r="B34" s="46"/>
      <c r="G34" s="606" t="s">
        <v>473</v>
      </c>
      <c r="H34" s="739">
        <f>ROUND(SUM(F22:F29)*12.5%,2)</f>
        <v>0</v>
      </c>
      <c r="I34" s="43"/>
    </row>
    <row r="35" spans="1:15" s="15" customFormat="1" ht="6" customHeight="1" thickBot="1" x14ac:dyDescent="0.4">
      <c r="A35" s="13"/>
      <c r="B35" s="12"/>
      <c r="D35" s="6"/>
      <c r="E35" s="26"/>
      <c r="F35" s="29"/>
      <c r="G35" s="606"/>
      <c r="H35" s="610"/>
      <c r="I35" s="17"/>
      <c r="N35" s="906"/>
      <c r="O35" s="906"/>
    </row>
    <row r="36" spans="1:15" s="15" customFormat="1" ht="15.75" customHeight="1" thickBot="1" x14ac:dyDescent="0.4">
      <c r="A36" s="13"/>
      <c r="B36" s="14"/>
      <c r="C36" s="31" t="s">
        <v>181</v>
      </c>
      <c r="D36" s="6"/>
      <c r="E36" s="26"/>
      <c r="F36" s="401">
        <v>1</v>
      </c>
      <c r="G36" s="606"/>
      <c r="H36" s="738">
        <f>ROUND(H34*F36,0)</f>
        <v>0</v>
      </c>
      <c r="I36" s="17"/>
    </row>
    <row r="37" spans="1:15" ht="6" customHeight="1" x14ac:dyDescent="0.35">
      <c r="A37" s="50"/>
      <c r="B37" s="51"/>
      <c r="C37" s="51"/>
      <c r="D37" s="51"/>
      <c r="E37" s="51"/>
      <c r="F37" s="51"/>
      <c r="G37" s="51"/>
      <c r="H37" s="51"/>
      <c r="I37" s="52"/>
    </row>
    <row r="38" spans="1:15" ht="6" customHeight="1" x14ac:dyDescent="0.25"/>
    <row r="39" spans="1:15" ht="6" customHeight="1" x14ac:dyDescent="0.25">
      <c r="A39" s="3"/>
      <c r="B39" s="4"/>
      <c r="C39" s="4"/>
      <c r="D39" s="4"/>
      <c r="E39" s="4"/>
      <c r="F39" s="4"/>
      <c r="G39" s="4"/>
      <c r="H39" s="4"/>
      <c r="I39" s="5"/>
    </row>
    <row r="40" spans="1:15" ht="18" x14ac:dyDescent="0.4">
      <c r="A40" s="7"/>
      <c r="B40" s="8" t="s">
        <v>266</v>
      </c>
      <c r="C40" s="9"/>
      <c r="D40" s="9"/>
      <c r="E40" s="9"/>
      <c r="F40" s="9"/>
      <c r="G40" s="9"/>
      <c r="H40" s="9"/>
      <c r="I40" s="53"/>
    </row>
    <row r="41" spans="1:15" ht="8.15" customHeight="1" x14ac:dyDescent="0.3">
      <c r="A41" s="7"/>
      <c r="B41" s="12"/>
      <c r="C41" s="12"/>
      <c r="D41" s="12"/>
      <c r="E41" s="12"/>
      <c r="F41" s="12"/>
      <c r="G41" s="12"/>
      <c r="H41" s="12"/>
      <c r="I41" s="53"/>
    </row>
    <row r="42" spans="1:15" ht="15.75" customHeight="1" x14ac:dyDescent="0.35">
      <c r="A42" s="622"/>
      <c r="B42" s="12"/>
      <c r="C42" s="54" t="s">
        <v>474</v>
      </c>
      <c r="D42" s="26"/>
      <c r="E42" s="55"/>
      <c r="F42" s="666" t="s">
        <v>262</v>
      </c>
      <c r="G42" s="611" t="s">
        <v>475</v>
      </c>
      <c r="H42" s="903" t="s">
        <v>502</v>
      </c>
      <c r="I42" s="53"/>
    </row>
    <row r="43" spans="1:15" ht="13" customHeight="1" x14ac:dyDescent="0.35">
      <c r="A43" s="623"/>
      <c r="B43" s="12"/>
      <c r="C43" s="12"/>
      <c r="D43" s="15"/>
      <c r="E43" s="618"/>
      <c r="F43" s="667" t="s">
        <v>476</v>
      </c>
      <c r="G43" s="668" t="s">
        <v>477</v>
      </c>
      <c r="H43" s="904"/>
      <c r="I43" s="53"/>
    </row>
    <row r="44" spans="1:15" ht="13.5" customHeight="1" x14ac:dyDescent="0.35">
      <c r="A44" s="623"/>
      <c r="B44" s="12"/>
      <c r="C44" s="54"/>
      <c r="E44" s="55"/>
      <c r="F44" s="669" t="s">
        <v>503</v>
      </c>
      <c r="G44" s="612"/>
      <c r="H44" s="905"/>
      <c r="I44" s="53"/>
    </row>
    <row r="45" spans="1:15" ht="15.75" customHeight="1" x14ac:dyDescent="0.35">
      <c r="A45" s="623"/>
      <c r="B45" s="12"/>
      <c r="C45" s="920" t="s">
        <v>478</v>
      </c>
      <c r="D45" s="921"/>
      <c r="E45" s="922"/>
      <c r="F45" s="670">
        <f>H6</f>
        <v>0</v>
      </c>
      <c r="G45" s="671">
        <v>1</v>
      </c>
      <c r="H45" s="670">
        <f>ROUND(F45*G45*0.01,0)</f>
        <v>0</v>
      </c>
      <c r="I45" s="53"/>
      <c r="K45" s="6">
        <v>1</v>
      </c>
    </row>
    <row r="46" spans="1:15" ht="15.75" customHeight="1" x14ac:dyDescent="0.35">
      <c r="A46" s="623"/>
      <c r="B46" s="12"/>
      <c r="C46" s="920" t="s">
        <v>486</v>
      </c>
      <c r="D46" s="921"/>
      <c r="E46" s="922"/>
      <c r="F46" s="641">
        <f>D20</f>
        <v>0</v>
      </c>
      <c r="G46" s="620"/>
      <c r="H46" s="613">
        <f>ROUND(F46*0.01,0)</f>
        <v>0</v>
      </c>
      <c r="I46" s="53"/>
      <c r="K46" s="6">
        <v>1.1000000000000001</v>
      </c>
    </row>
    <row r="47" spans="1:15" ht="6" customHeight="1" x14ac:dyDescent="0.35">
      <c r="A47" s="623"/>
      <c r="B47" s="12"/>
      <c r="C47" s="54"/>
      <c r="D47" s="54"/>
      <c r="E47" s="54"/>
      <c r="G47" s="619"/>
      <c r="H47" s="642"/>
      <c r="I47" s="53"/>
      <c r="K47" s="6">
        <v>1.2</v>
      </c>
    </row>
    <row r="48" spans="1:15" ht="15.75" customHeight="1" x14ac:dyDescent="0.35">
      <c r="A48" s="623"/>
      <c r="B48" s="12"/>
      <c r="C48" s="920" t="s">
        <v>504</v>
      </c>
      <c r="D48" s="921"/>
      <c r="E48" s="922"/>
      <c r="F48" s="902">
        <f>IF(H48&gt;0,"*Anteile in der Pauschalmiete oder Regelungen des Mietvertrages beachten. Die Wartungs- und Mietverträge sind  beizulegen.",0)</f>
        <v>0</v>
      </c>
      <c r="G48" s="902"/>
      <c r="H48" s="615"/>
      <c r="I48" s="53"/>
    </row>
    <row r="49" spans="1:9" ht="6" customHeight="1" x14ac:dyDescent="0.35">
      <c r="A49" s="623"/>
      <c r="B49" s="12"/>
      <c r="F49" s="902"/>
      <c r="G49" s="902"/>
      <c r="I49" s="53"/>
    </row>
    <row r="50" spans="1:9" ht="15.75" customHeight="1" x14ac:dyDescent="0.3">
      <c r="A50" s="7"/>
      <c r="B50" s="12"/>
      <c r="C50" s="920" t="s">
        <v>479</v>
      </c>
      <c r="D50" s="921"/>
      <c r="E50" s="922"/>
      <c r="F50" s="902"/>
      <c r="G50" s="902"/>
      <c r="H50" s="614"/>
      <c r="I50" s="53"/>
    </row>
    <row r="51" spans="1:9" ht="6" customHeight="1" x14ac:dyDescent="0.35">
      <c r="A51" s="7"/>
      <c r="B51" s="12"/>
      <c r="C51" s="12"/>
      <c r="D51" s="15"/>
      <c r="E51" s="15"/>
      <c r="F51" s="902"/>
      <c r="G51" s="902"/>
      <c r="H51" s="56"/>
      <c r="I51" s="53"/>
    </row>
    <row r="52" spans="1:9" ht="15.5" x14ac:dyDescent="0.35">
      <c r="A52" s="7"/>
      <c r="B52" s="12"/>
      <c r="C52" s="31" t="s">
        <v>480</v>
      </c>
      <c r="E52" s="55"/>
      <c r="F52" s="57"/>
      <c r="G52" s="57"/>
      <c r="H52" s="608">
        <f>SUM(H45:H50)</f>
        <v>0</v>
      </c>
      <c r="I52" s="53"/>
    </row>
    <row r="53" spans="1:9" ht="6" customHeight="1" x14ac:dyDescent="0.35">
      <c r="A53" s="7"/>
      <c r="B53" s="12"/>
      <c r="C53" s="56"/>
      <c r="E53" s="55"/>
      <c r="F53" s="57"/>
      <c r="G53" s="57"/>
      <c r="H53" s="57"/>
      <c r="I53" s="53"/>
    </row>
    <row r="54" spans="1:9" ht="14.25" customHeight="1" x14ac:dyDescent="0.3">
      <c r="A54" s="7"/>
      <c r="B54" s="12"/>
      <c r="C54" s="918" t="s">
        <v>481</v>
      </c>
      <c r="D54" s="918"/>
      <c r="E54" s="919"/>
      <c r="F54" s="614" t="s">
        <v>482</v>
      </c>
      <c r="H54" s="614"/>
      <c r="I54" s="53"/>
    </row>
    <row r="55" spans="1:9" ht="14.25" customHeight="1" x14ac:dyDescent="0.3">
      <c r="A55" s="7"/>
      <c r="B55" s="12"/>
      <c r="C55" s="56"/>
      <c r="E55" s="55"/>
      <c r="F55" s="614" t="s">
        <v>483</v>
      </c>
      <c r="H55" s="614"/>
      <c r="I55" s="53"/>
    </row>
    <row r="56" spans="1:9" ht="14.25" customHeight="1" x14ac:dyDescent="0.3">
      <c r="A56" s="7"/>
      <c r="B56" s="12"/>
      <c r="C56" s="56"/>
      <c r="E56" s="55"/>
      <c r="F56" s="614"/>
      <c r="H56" s="614"/>
      <c r="I56" s="53"/>
    </row>
    <row r="57" spans="1:9" ht="14.25" customHeight="1" x14ac:dyDescent="0.3">
      <c r="A57" s="7"/>
      <c r="B57" s="12"/>
      <c r="C57" s="56"/>
      <c r="E57" s="55"/>
      <c r="F57" s="614" t="s">
        <v>484</v>
      </c>
      <c r="H57" s="614"/>
      <c r="I57" s="53"/>
    </row>
    <row r="58" spans="1:9" ht="14.25" customHeight="1" x14ac:dyDescent="0.35">
      <c r="A58" s="7"/>
      <c r="B58" s="12"/>
      <c r="E58" s="55"/>
      <c r="F58" s="607" t="s">
        <v>485</v>
      </c>
      <c r="H58" s="609">
        <f>SUM(H54:H57)</f>
        <v>0</v>
      </c>
      <c r="I58" s="53"/>
    </row>
    <row r="59" spans="1:9" ht="6" customHeight="1" thickBot="1" x14ac:dyDescent="0.4">
      <c r="A59" s="7"/>
      <c r="C59" s="56"/>
      <c r="E59" s="55"/>
      <c r="F59" s="58"/>
      <c r="G59" s="59"/>
      <c r="H59" s="59"/>
      <c r="I59" s="53"/>
    </row>
    <row r="60" spans="1:9" ht="14.25" customHeight="1" thickBot="1" x14ac:dyDescent="0.4">
      <c r="A60" s="7"/>
      <c r="B60" s="14"/>
      <c r="C60" s="31" t="s">
        <v>181</v>
      </c>
      <c r="E60" s="26"/>
      <c r="F60" s="401">
        <f>F36</f>
        <v>1</v>
      </c>
      <c r="G60" s="606"/>
      <c r="H60" s="738">
        <f>ROUND((H52-H46+H58)*F60+H46,0)</f>
        <v>0</v>
      </c>
      <c r="I60" s="53"/>
    </row>
    <row r="61" spans="1:9" ht="6" customHeight="1" x14ac:dyDescent="0.3">
      <c r="A61" s="32"/>
      <c r="B61" s="35"/>
      <c r="C61" s="60"/>
      <c r="D61" s="61"/>
      <c r="E61" s="62"/>
      <c r="F61" s="62"/>
      <c r="G61" s="35"/>
      <c r="H61" s="35"/>
      <c r="I61" s="36"/>
    </row>
  </sheetData>
  <sheetProtection sheet="1" objects="1" scenarios="1"/>
  <mergeCells count="15">
    <mergeCell ref="C54:E54"/>
    <mergeCell ref="C45:E45"/>
    <mergeCell ref="C48:E48"/>
    <mergeCell ref="C46:E46"/>
    <mergeCell ref="C50:E50"/>
    <mergeCell ref="F48:G51"/>
    <mergeCell ref="H42:H44"/>
    <mergeCell ref="N35:O35"/>
    <mergeCell ref="C19:D19"/>
    <mergeCell ref="C20:C21"/>
    <mergeCell ref="D20:D21"/>
    <mergeCell ref="E20:E21"/>
    <mergeCell ref="E22:E29"/>
    <mergeCell ref="B33:E33"/>
    <mergeCell ref="C32:E32"/>
  </mergeCells>
  <conditionalFormatting sqref="A1:XFD11 A12:D12 F12:XFD12 A13:XFD29 A30:G30 I30:XFD30 A31:B31 D31:XFD31 C32 I32:XFD32 A33 H33:XFD34 A34:B34 A35:M35 P35:XFD35 A36:XFD41 E42:E44 A42:A49 I42:XFD58 E49 A50:C50 A51:E58 A59:XFD1048576">
    <cfRule type="containsErrors" dxfId="14" priority="6">
      <formula>ISERROR(A1)</formula>
    </cfRule>
  </conditionalFormatting>
  <conditionalFormatting sqref="F32">
    <cfRule type="containsErrors" dxfId="13" priority="4">
      <formula>ISERROR(F32)</formula>
    </cfRule>
  </conditionalFormatting>
  <conditionalFormatting sqref="G34">
    <cfRule type="containsErrors" dxfId="12" priority="3">
      <formula>ISERROR(G34)</formula>
    </cfRule>
  </conditionalFormatting>
  <conditionalFormatting sqref="H42 F42:F46 H45:H56 G52:G55 F56 F57:H58">
    <cfRule type="containsErrors" dxfId="11" priority="1">
      <formula>ISERROR(F42)</formula>
    </cfRule>
  </conditionalFormatting>
  <dataValidations disablePrompts="1" count="1">
    <dataValidation type="list" allowBlank="1" showInputMessage="1" showErrorMessage="1" sqref="G45" xr:uid="{00000000-0002-0000-0B00-000000000000}">
      <formula1>$K$45:$K$48</formula1>
    </dataValidation>
  </dataValidations>
  <printOptions gridLinesSet="0"/>
  <pageMargins left="0.55118110236220474" right="0.55118110236220474" top="0.98425196850393704" bottom="0.78740157480314965" header="0.51181102362204722" footer="0.51181102362204722"/>
  <pageSetup paperSize="9" scale="95" orientation="portrait" r:id="rId1"/>
  <headerFooter alignWithMargins="0">
    <oddHeader xml:space="preserve">&amp;LFreistaat Sachsen&amp;RVerhandlungsunterlagen SGB VIII vom 01.11.2012   
in der Fassung vom 16.03.2023
</oddHeader>
    <oddFooter>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J55"/>
  <sheetViews>
    <sheetView showGridLines="0" showZeros="0" view="pageLayout" topLeftCell="A42" zoomScaleNormal="100" zoomScaleSheetLayoutView="100" workbookViewId="0">
      <selection activeCell="C6" sqref="C6"/>
    </sheetView>
  </sheetViews>
  <sheetFormatPr baseColWidth="10" defaultColWidth="11.453125" defaultRowHeight="14" x14ac:dyDescent="0.25"/>
  <cols>
    <col min="1" max="1" width="0.6328125" style="318" customWidth="1"/>
    <col min="2" max="2" width="38" style="318" customWidth="1"/>
    <col min="3" max="3" width="9.54296875" style="318" customWidth="1"/>
    <col min="4" max="4" width="15.6328125" style="318" customWidth="1"/>
    <col min="5" max="7" width="13.36328125" style="318" customWidth="1"/>
    <col min="8" max="8" width="11" style="318" customWidth="1"/>
    <col min="9" max="9" width="13.36328125" style="318" customWidth="1"/>
    <col min="10" max="10" width="0.6328125" style="318" customWidth="1"/>
    <col min="11" max="12" width="11.453125" style="318"/>
    <col min="13" max="13" width="4.90625" style="318" customWidth="1"/>
    <col min="14" max="16384" width="11.453125" style="318"/>
  </cols>
  <sheetData>
    <row r="1" spans="1:10" ht="6.9" customHeight="1" x14ac:dyDescent="0.25">
      <c r="A1" s="319"/>
      <c r="B1" s="320"/>
      <c r="C1" s="320"/>
      <c r="D1" s="320"/>
      <c r="E1" s="320"/>
      <c r="F1" s="320"/>
      <c r="G1" s="320"/>
      <c r="H1" s="320"/>
      <c r="I1" s="320"/>
      <c r="J1" s="321"/>
    </row>
    <row r="2" spans="1:10" ht="18.75" customHeight="1" x14ac:dyDescent="0.25">
      <c r="A2" s="322"/>
      <c r="B2" s="924" t="s">
        <v>315</v>
      </c>
      <c r="C2" s="924"/>
      <c r="D2" s="924"/>
      <c r="E2" s="924"/>
      <c r="F2" s="924"/>
      <c r="G2" s="924"/>
      <c r="H2" s="924"/>
      <c r="I2" s="924"/>
      <c r="J2" s="323"/>
    </row>
    <row r="3" spans="1:10" x14ac:dyDescent="0.25">
      <c r="A3" s="322"/>
      <c r="B3" s="324"/>
      <c r="C3" s="324"/>
      <c r="D3" s="324"/>
      <c r="E3" s="324"/>
      <c r="F3" s="324"/>
      <c r="G3" s="324"/>
      <c r="H3" s="324"/>
      <c r="J3" s="325"/>
    </row>
    <row r="4" spans="1:10" ht="34.5" customHeight="1" x14ac:dyDescent="0.25">
      <c r="A4" s="322"/>
      <c r="B4" s="931" t="s">
        <v>267</v>
      </c>
      <c r="C4" s="925" t="s">
        <v>499</v>
      </c>
      <c r="D4" s="935" t="s">
        <v>268</v>
      </c>
      <c r="E4" s="935" t="s">
        <v>269</v>
      </c>
      <c r="F4" s="326" t="s">
        <v>270</v>
      </c>
      <c r="G4" s="326" t="s">
        <v>271</v>
      </c>
      <c r="H4" s="326" t="s">
        <v>272</v>
      </c>
      <c r="I4" s="327" t="s">
        <v>557</v>
      </c>
      <c r="J4" s="328"/>
    </row>
    <row r="5" spans="1:10" ht="17.25" customHeight="1" x14ac:dyDescent="0.25">
      <c r="A5" s="322"/>
      <c r="B5" s="933"/>
      <c r="C5" s="926"/>
      <c r="D5" s="936"/>
      <c r="E5" s="936"/>
      <c r="F5" s="329" t="s">
        <v>239</v>
      </c>
      <c r="G5" s="329" t="s">
        <v>239</v>
      </c>
      <c r="H5" s="329"/>
      <c r="I5" s="330" t="s">
        <v>239</v>
      </c>
      <c r="J5" s="331"/>
    </row>
    <row r="6" spans="1:10" ht="16.5" customHeight="1" x14ac:dyDescent="0.35">
      <c r="A6" s="322"/>
      <c r="B6" s="654"/>
      <c r="C6" s="655">
        <f>'Blatt 9 '!F36</f>
        <v>1</v>
      </c>
      <c r="D6" s="656"/>
      <c r="E6" s="656"/>
      <c r="F6" s="657"/>
      <c r="G6" s="657"/>
      <c r="H6" s="658"/>
      <c r="I6" s="659">
        <f>H6*G6*C6</f>
        <v>0</v>
      </c>
      <c r="J6" s="332"/>
    </row>
    <row r="7" spans="1:10" ht="16.5" customHeight="1" x14ac:dyDescent="0.35">
      <c r="A7" s="322"/>
      <c r="B7" s="650"/>
      <c r="C7" s="655">
        <f>C6</f>
        <v>1</v>
      </c>
      <c r="D7" s="649"/>
      <c r="E7" s="649"/>
      <c r="F7" s="651"/>
      <c r="G7" s="651"/>
      <c r="H7" s="652"/>
      <c r="I7" s="518">
        <f t="shared" ref="I7:I10" si="0">H7*G7*C7</f>
        <v>0</v>
      </c>
      <c r="J7" s="332"/>
    </row>
    <row r="8" spans="1:10" ht="16.5" customHeight="1" x14ac:dyDescent="0.35">
      <c r="A8" s="322"/>
      <c r="B8" s="650"/>
      <c r="C8" s="655">
        <f t="shared" ref="C8:C10" si="1">C7</f>
        <v>1</v>
      </c>
      <c r="D8" s="649"/>
      <c r="E8" s="649"/>
      <c r="F8" s="651"/>
      <c r="G8" s="651"/>
      <c r="H8" s="652"/>
      <c r="I8" s="518">
        <f t="shared" si="0"/>
        <v>0</v>
      </c>
      <c r="J8" s="332"/>
    </row>
    <row r="9" spans="1:10" ht="16.5" customHeight="1" x14ac:dyDescent="0.35">
      <c r="A9" s="322"/>
      <c r="B9" s="650"/>
      <c r="C9" s="655">
        <f t="shared" si="1"/>
        <v>1</v>
      </c>
      <c r="D9" s="649"/>
      <c r="E9" s="649"/>
      <c r="F9" s="651"/>
      <c r="G9" s="651"/>
      <c r="H9" s="652"/>
      <c r="I9" s="518">
        <f t="shared" si="0"/>
        <v>0</v>
      </c>
      <c r="J9" s="332"/>
    </row>
    <row r="10" spans="1:10" ht="16.5" customHeight="1" x14ac:dyDescent="0.35">
      <c r="A10" s="322"/>
      <c r="B10" s="650"/>
      <c r="C10" s="655">
        <f t="shared" si="1"/>
        <v>1</v>
      </c>
      <c r="D10" s="649"/>
      <c r="E10" s="649"/>
      <c r="F10" s="651"/>
      <c r="G10" s="651"/>
      <c r="H10" s="652"/>
      <c r="I10" s="518">
        <f t="shared" si="0"/>
        <v>0</v>
      </c>
      <c r="J10" s="332"/>
    </row>
    <row r="11" spans="1:10" s="336" customFormat="1" ht="6.9" customHeight="1" thickBot="1" x14ac:dyDescent="0.35">
      <c r="A11" s="333"/>
      <c r="B11" s="334"/>
      <c r="C11" s="334"/>
      <c r="D11" s="334"/>
      <c r="E11" s="334"/>
      <c r="F11" s="334"/>
      <c r="G11" s="334"/>
      <c r="H11" s="334"/>
      <c r="I11" s="519"/>
      <c r="J11" s="335"/>
    </row>
    <row r="12" spans="1:10" ht="18" customHeight="1" thickBot="1" x14ac:dyDescent="0.4">
      <c r="A12" s="322"/>
      <c r="B12" s="647"/>
      <c r="C12" s="338"/>
      <c r="D12" s="653"/>
      <c r="E12" s="937" t="s">
        <v>273</v>
      </c>
      <c r="F12" s="937"/>
      <c r="G12" s="937"/>
      <c r="H12" s="938"/>
      <c r="I12" s="339">
        <f>SUM(I6:I10)</f>
        <v>0</v>
      </c>
      <c r="J12" s="340"/>
    </row>
    <row r="13" spans="1:10" x14ac:dyDescent="0.25">
      <c r="A13" s="341"/>
      <c r="B13" s="923" t="s">
        <v>274</v>
      </c>
      <c r="C13" s="923"/>
      <c r="D13" s="923"/>
      <c r="E13" s="923"/>
      <c r="F13" s="923"/>
      <c r="G13" s="923"/>
      <c r="H13" s="923"/>
      <c r="I13" s="923"/>
      <c r="J13" s="342"/>
    </row>
    <row r="14" spans="1:10" x14ac:dyDescent="0.25">
      <c r="B14" s="343"/>
      <c r="C14" s="343"/>
      <c r="D14" s="343"/>
      <c r="E14" s="343"/>
      <c r="F14" s="343"/>
      <c r="G14" s="343"/>
      <c r="H14" s="343"/>
      <c r="I14" s="343"/>
      <c r="J14" s="343"/>
    </row>
    <row r="15" spans="1:10" ht="5.15" customHeight="1" x14ac:dyDescent="0.25">
      <c r="A15" s="319"/>
      <c r="B15" s="320"/>
      <c r="C15" s="320"/>
      <c r="D15" s="320"/>
      <c r="E15" s="320"/>
      <c r="F15" s="320"/>
      <c r="G15" s="320"/>
      <c r="H15" s="320"/>
      <c r="I15" s="320"/>
      <c r="J15" s="321"/>
    </row>
    <row r="16" spans="1:10" ht="21" customHeight="1" x14ac:dyDescent="0.25">
      <c r="A16" s="322"/>
      <c r="B16" s="924" t="s">
        <v>316</v>
      </c>
      <c r="C16" s="924"/>
      <c r="D16" s="924"/>
      <c r="E16" s="924"/>
      <c r="F16" s="924"/>
      <c r="G16" s="924"/>
      <c r="H16" s="924"/>
      <c r="I16" s="924"/>
      <c r="J16" s="323"/>
    </row>
    <row r="17" spans="1:10" x14ac:dyDescent="0.25">
      <c r="A17" s="322"/>
      <c r="J17" s="325"/>
    </row>
    <row r="18" spans="1:10" ht="60" customHeight="1" x14ac:dyDescent="0.25">
      <c r="A18" s="322"/>
      <c r="B18" s="931" t="s">
        <v>275</v>
      </c>
      <c r="C18" s="932"/>
      <c r="D18" s="927" t="s">
        <v>499</v>
      </c>
      <c r="E18" s="344" t="s">
        <v>276</v>
      </c>
      <c r="F18" s="344" t="s">
        <v>277</v>
      </c>
      <c r="G18" s="344" t="s">
        <v>278</v>
      </c>
      <c r="H18" s="326" t="s">
        <v>501</v>
      </c>
      <c r="I18" s="327" t="s">
        <v>536</v>
      </c>
      <c r="J18" s="328"/>
    </row>
    <row r="19" spans="1:10" x14ac:dyDescent="0.25">
      <c r="A19" s="322"/>
      <c r="B19" s="933"/>
      <c r="C19" s="934"/>
      <c r="D19" s="928"/>
      <c r="E19" s="345" t="s">
        <v>279</v>
      </c>
      <c r="F19" s="345" t="s">
        <v>280</v>
      </c>
      <c r="G19" s="345"/>
      <c r="H19" s="329" t="s">
        <v>239</v>
      </c>
      <c r="I19" s="330" t="s">
        <v>239</v>
      </c>
      <c r="J19" s="323"/>
    </row>
    <row r="20" spans="1:10" ht="15.5" x14ac:dyDescent="0.35">
      <c r="A20" s="322"/>
      <c r="B20" s="929"/>
      <c r="C20" s="930"/>
      <c r="D20" s="655">
        <f>C10</f>
        <v>1</v>
      </c>
      <c r="E20" s="660"/>
      <c r="F20" s="661"/>
      <c r="G20" s="662"/>
      <c r="H20" s="663"/>
      <c r="I20" s="659">
        <f>H20*12*D20</f>
        <v>0</v>
      </c>
      <c r="J20" s="346"/>
    </row>
    <row r="21" spans="1:10" ht="15.5" x14ac:dyDescent="0.35">
      <c r="A21" s="322"/>
      <c r="B21" s="939"/>
      <c r="C21" s="940"/>
      <c r="D21" s="648">
        <f>D20</f>
        <v>1</v>
      </c>
      <c r="E21" s="402"/>
      <c r="F21" s="633"/>
      <c r="G21" s="634"/>
      <c r="H21" s="500"/>
      <c r="I21" s="518">
        <f>H21*12*D21</f>
        <v>0</v>
      </c>
      <c r="J21" s="346"/>
    </row>
    <row r="22" spans="1:10" ht="15.5" x14ac:dyDescent="0.35">
      <c r="A22" s="322"/>
      <c r="B22" s="939"/>
      <c r="C22" s="940"/>
      <c r="D22" s="648">
        <f t="shared" ref="D22:D24" si="2">D21</f>
        <v>1</v>
      </c>
      <c r="E22" s="402"/>
      <c r="F22" s="633"/>
      <c r="G22" s="634"/>
      <c r="H22" s="500"/>
      <c r="I22" s="518">
        <f t="shared" ref="I22:I24" si="3">H22*12*D22</f>
        <v>0</v>
      </c>
      <c r="J22" s="346"/>
    </row>
    <row r="23" spans="1:10" ht="15.5" x14ac:dyDescent="0.35">
      <c r="A23" s="322"/>
      <c r="B23" s="939"/>
      <c r="C23" s="940"/>
      <c r="D23" s="648">
        <f t="shared" si="2"/>
        <v>1</v>
      </c>
      <c r="E23" s="403"/>
      <c r="F23" s="634"/>
      <c r="G23" s="634"/>
      <c r="H23" s="501"/>
      <c r="I23" s="518">
        <f t="shared" si="3"/>
        <v>0</v>
      </c>
      <c r="J23" s="346"/>
    </row>
    <row r="24" spans="1:10" ht="15.5" x14ac:dyDescent="0.35">
      <c r="A24" s="322"/>
      <c r="B24" s="939"/>
      <c r="C24" s="940"/>
      <c r="D24" s="648">
        <f t="shared" si="2"/>
        <v>1</v>
      </c>
      <c r="E24" s="404"/>
      <c r="F24" s="635"/>
      <c r="G24" s="635"/>
      <c r="H24" s="502"/>
      <c r="I24" s="518">
        <f t="shared" si="3"/>
        <v>0</v>
      </c>
      <c r="J24" s="346"/>
    </row>
    <row r="25" spans="1:10" ht="6.9" customHeight="1" thickBot="1" x14ac:dyDescent="0.35">
      <c r="A25" s="322"/>
      <c r="B25" s="334"/>
      <c r="C25" s="334"/>
      <c r="D25" s="334"/>
      <c r="E25" s="334"/>
      <c r="F25" s="334"/>
      <c r="G25" s="334"/>
      <c r="H25" s="334"/>
      <c r="I25" s="519"/>
      <c r="J25" s="335"/>
    </row>
    <row r="26" spans="1:10" ht="16" thickBot="1" x14ac:dyDescent="0.4">
      <c r="A26" s="322"/>
      <c r="B26" s="338"/>
      <c r="C26" s="338"/>
      <c r="D26" s="653"/>
      <c r="E26" s="347"/>
      <c r="F26" s="347"/>
      <c r="G26" s="347" t="s">
        <v>281</v>
      </c>
      <c r="I26" s="339">
        <f>SUM(I20:I24)</f>
        <v>0</v>
      </c>
      <c r="J26" s="337"/>
    </row>
    <row r="27" spans="1:10" x14ac:dyDescent="0.25">
      <c r="A27" s="322"/>
      <c r="B27" s="941" t="s">
        <v>282</v>
      </c>
      <c r="C27" s="941"/>
      <c r="D27" s="941"/>
      <c r="E27" s="941"/>
      <c r="F27" s="941"/>
      <c r="G27" s="941"/>
      <c r="H27" s="941"/>
      <c r="I27" s="941"/>
      <c r="J27" s="348"/>
    </row>
    <row r="28" spans="1:10" ht="6.9" customHeight="1" x14ac:dyDescent="0.25">
      <c r="A28" s="341"/>
      <c r="B28" s="349"/>
      <c r="C28" s="349"/>
      <c r="D28" s="349"/>
      <c r="E28" s="349"/>
      <c r="F28" s="349"/>
      <c r="G28" s="349"/>
      <c r="H28" s="349"/>
      <c r="I28" s="349"/>
      <c r="J28" s="342"/>
    </row>
    <row r="29" spans="1:10" x14ac:dyDescent="0.25">
      <c r="B29" s="343"/>
      <c r="C29" s="343"/>
      <c r="D29" s="343"/>
      <c r="E29" s="343"/>
      <c r="F29" s="343"/>
      <c r="G29" s="343"/>
      <c r="H29" s="343"/>
      <c r="I29" s="343"/>
      <c r="J29" s="343"/>
    </row>
    <row r="30" spans="1:10" ht="5.15" customHeight="1" x14ac:dyDescent="0.25">
      <c r="A30" s="319"/>
      <c r="B30" s="320"/>
      <c r="C30" s="320"/>
      <c r="D30" s="320"/>
      <c r="E30" s="320"/>
      <c r="F30" s="320"/>
      <c r="G30" s="320"/>
      <c r="H30" s="320"/>
      <c r="I30" s="320"/>
      <c r="J30" s="321"/>
    </row>
    <row r="31" spans="1:10" ht="18" x14ac:dyDescent="0.25">
      <c r="A31" s="322"/>
      <c r="B31" s="924" t="s">
        <v>317</v>
      </c>
      <c r="C31" s="924"/>
      <c r="D31" s="924"/>
      <c r="E31" s="924"/>
      <c r="F31" s="924"/>
      <c r="G31" s="924"/>
      <c r="H31" s="924"/>
      <c r="I31" s="924"/>
      <c r="J31" s="323"/>
    </row>
    <row r="32" spans="1:10" x14ac:dyDescent="0.25">
      <c r="A32" s="322"/>
      <c r="J32" s="325"/>
    </row>
    <row r="33" spans="1:10" ht="59.25" customHeight="1" x14ac:dyDescent="0.25">
      <c r="A33" s="322"/>
      <c r="B33" s="931" t="s">
        <v>283</v>
      </c>
      <c r="C33" s="932"/>
      <c r="D33" s="927" t="s">
        <v>499</v>
      </c>
      <c r="E33" s="350" t="s">
        <v>284</v>
      </c>
      <c r="F33" s="350" t="s">
        <v>285</v>
      </c>
      <c r="G33" s="351" t="s">
        <v>286</v>
      </c>
      <c r="H33" s="351" t="s">
        <v>500</v>
      </c>
      <c r="I33" s="352" t="s">
        <v>537</v>
      </c>
      <c r="J33" s="328"/>
    </row>
    <row r="34" spans="1:10" x14ac:dyDescent="0.25">
      <c r="A34" s="322"/>
      <c r="B34" s="933"/>
      <c r="C34" s="934"/>
      <c r="D34" s="928"/>
      <c r="E34" s="353" t="s">
        <v>279</v>
      </c>
      <c r="F34" s="353" t="s">
        <v>280</v>
      </c>
      <c r="G34" s="354"/>
      <c r="H34" s="354" t="s">
        <v>239</v>
      </c>
      <c r="I34" s="355" t="s">
        <v>239</v>
      </c>
      <c r="J34" s="323"/>
    </row>
    <row r="35" spans="1:10" ht="15.5" x14ac:dyDescent="0.35">
      <c r="A35" s="322"/>
      <c r="B35" s="929"/>
      <c r="C35" s="930"/>
      <c r="D35" s="655">
        <f>D20</f>
        <v>1</v>
      </c>
      <c r="E35" s="660"/>
      <c r="F35" s="661"/>
      <c r="G35" s="662"/>
      <c r="H35" s="663"/>
      <c r="I35" s="659">
        <f>H35*12*D35</f>
        <v>0</v>
      </c>
      <c r="J35" s="346"/>
    </row>
    <row r="36" spans="1:10" ht="15.5" x14ac:dyDescent="0.35">
      <c r="A36" s="322"/>
      <c r="B36" s="939"/>
      <c r="C36" s="940"/>
      <c r="D36" s="648">
        <f>D35</f>
        <v>1</v>
      </c>
      <c r="E36" s="402"/>
      <c r="F36" s="633"/>
      <c r="G36" s="634"/>
      <c r="H36" s="500"/>
      <c r="I36" s="659">
        <f t="shared" ref="I36:I39" si="4">H36*12*D36</f>
        <v>0</v>
      </c>
      <c r="J36" s="346"/>
    </row>
    <row r="37" spans="1:10" ht="15.5" x14ac:dyDescent="0.35">
      <c r="A37" s="322"/>
      <c r="B37" s="939"/>
      <c r="C37" s="940"/>
      <c r="D37" s="648">
        <f t="shared" ref="D37:D38" si="5">D36</f>
        <v>1</v>
      </c>
      <c r="E37" s="402"/>
      <c r="F37" s="633"/>
      <c r="G37" s="634"/>
      <c r="H37" s="500"/>
      <c r="I37" s="659">
        <f t="shared" si="4"/>
        <v>0</v>
      </c>
      <c r="J37" s="346"/>
    </row>
    <row r="38" spans="1:10" ht="15.5" x14ac:dyDescent="0.35">
      <c r="A38" s="322"/>
      <c r="B38" s="943"/>
      <c r="C38" s="944"/>
      <c r="D38" s="648">
        <f t="shared" si="5"/>
        <v>1</v>
      </c>
      <c r="E38" s="402"/>
      <c r="F38" s="633"/>
      <c r="G38" s="634"/>
      <c r="H38" s="500"/>
      <c r="I38" s="659">
        <f t="shared" si="4"/>
        <v>0</v>
      </c>
      <c r="J38" s="346"/>
    </row>
    <row r="39" spans="1:10" ht="15.5" x14ac:dyDescent="0.35">
      <c r="A39" s="322"/>
      <c r="B39" s="939"/>
      <c r="C39" s="940"/>
      <c r="D39" s="648">
        <f>D38</f>
        <v>1</v>
      </c>
      <c r="E39" s="402"/>
      <c r="F39" s="633"/>
      <c r="G39" s="634"/>
      <c r="H39" s="500"/>
      <c r="I39" s="659">
        <f t="shared" si="4"/>
        <v>0</v>
      </c>
      <c r="J39" s="346"/>
    </row>
    <row r="40" spans="1:10" ht="6.9" customHeight="1" thickBot="1" x14ac:dyDescent="0.35">
      <c r="A40" s="322"/>
      <c r="B40" s="334"/>
      <c r="C40" s="334"/>
      <c r="D40" s="334"/>
      <c r="E40" s="334"/>
      <c r="F40" s="334"/>
      <c r="G40" s="334"/>
      <c r="H40" s="334"/>
      <c r="I40" s="334"/>
      <c r="J40" s="335"/>
    </row>
    <row r="41" spans="1:10" ht="16" thickBot="1" x14ac:dyDescent="0.4">
      <c r="A41" s="322"/>
      <c r="B41" s="338"/>
      <c r="C41" s="338"/>
      <c r="D41" s="653"/>
      <c r="E41" s="347"/>
      <c r="F41" s="347"/>
      <c r="G41" s="937" t="s">
        <v>281</v>
      </c>
      <c r="H41" s="938"/>
      <c r="I41" s="339">
        <f>SUM(I35:I39)</f>
        <v>0</v>
      </c>
      <c r="J41" s="337"/>
    </row>
    <row r="42" spans="1:10" x14ac:dyDescent="0.25">
      <c r="A42" s="322"/>
      <c r="B42" s="941" t="s">
        <v>282</v>
      </c>
      <c r="C42" s="941"/>
      <c r="D42" s="941"/>
      <c r="E42" s="941"/>
      <c r="F42" s="941"/>
      <c r="G42" s="941"/>
      <c r="H42" s="941"/>
      <c r="I42" s="941"/>
      <c r="J42" s="348"/>
    </row>
    <row r="43" spans="1:10" ht="6.9" customHeight="1" x14ac:dyDescent="0.25">
      <c r="A43" s="341"/>
      <c r="B43" s="349"/>
      <c r="C43" s="349"/>
      <c r="D43" s="349"/>
      <c r="E43" s="349"/>
      <c r="F43" s="349"/>
      <c r="G43" s="349"/>
      <c r="H43" s="349"/>
      <c r="I43" s="349"/>
      <c r="J43" s="342"/>
    </row>
    <row r="44" spans="1:10" x14ac:dyDescent="0.25">
      <c r="B44" s="343"/>
      <c r="C44" s="343"/>
      <c r="D44" s="343"/>
      <c r="E44" s="343"/>
      <c r="F44" s="343"/>
      <c r="G44" s="343"/>
      <c r="H44" s="343"/>
      <c r="I44" s="343"/>
      <c r="J44" s="343"/>
    </row>
    <row r="45" spans="1:10" ht="5.15" customHeight="1" x14ac:dyDescent="0.25">
      <c r="A45" s="319"/>
      <c r="B45" s="320"/>
      <c r="C45" s="320"/>
      <c r="D45" s="320"/>
      <c r="E45" s="320"/>
      <c r="F45" s="320"/>
      <c r="G45" s="320"/>
      <c r="H45" s="320"/>
      <c r="I45" s="320"/>
      <c r="J45" s="321"/>
    </row>
    <row r="46" spans="1:10" ht="18" x14ac:dyDescent="0.25">
      <c r="A46" s="322"/>
      <c r="B46" s="924" t="s">
        <v>318</v>
      </c>
      <c r="C46" s="924"/>
      <c r="D46" s="924"/>
      <c r="E46" s="924"/>
      <c r="F46" s="924"/>
      <c r="G46" s="924"/>
      <c r="H46" s="924"/>
      <c r="I46" s="924"/>
      <c r="J46" s="323"/>
    </row>
    <row r="47" spans="1:10" x14ac:dyDescent="0.25">
      <c r="A47" s="322"/>
      <c r="B47" s="356"/>
      <c r="C47" s="356"/>
      <c r="D47" s="356"/>
      <c r="E47" s="356"/>
      <c r="F47" s="356"/>
      <c r="G47" s="356"/>
      <c r="H47" s="356"/>
      <c r="I47" s="356"/>
      <c r="J47" s="331"/>
    </row>
    <row r="48" spans="1:10" ht="56" x14ac:dyDescent="0.25">
      <c r="A48" s="322"/>
      <c r="B48" s="931" t="s">
        <v>287</v>
      </c>
      <c r="C48" s="932"/>
      <c r="D48" s="927" t="s">
        <v>499</v>
      </c>
      <c r="E48" s="350" t="s">
        <v>288</v>
      </c>
      <c r="F48" s="350" t="s">
        <v>289</v>
      </c>
      <c r="G48" s="351" t="s">
        <v>558</v>
      </c>
      <c r="H48" s="351" t="s">
        <v>494</v>
      </c>
      <c r="I48" s="352" t="s">
        <v>537</v>
      </c>
      <c r="J48" s="328"/>
    </row>
    <row r="49" spans="1:10" ht="14.25" customHeight="1" x14ac:dyDescent="0.25">
      <c r="A49" s="322"/>
      <c r="B49" s="933"/>
      <c r="C49" s="934"/>
      <c r="D49" s="928"/>
      <c r="E49" s="353" t="s">
        <v>279</v>
      </c>
      <c r="F49" s="353" t="s">
        <v>280</v>
      </c>
      <c r="G49" s="354" t="s">
        <v>290</v>
      </c>
      <c r="H49" s="354" t="s">
        <v>239</v>
      </c>
      <c r="I49" s="355" t="s">
        <v>239</v>
      </c>
      <c r="J49" s="323"/>
    </row>
    <row r="50" spans="1:10" ht="15.5" x14ac:dyDescent="0.35">
      <c r="A50" s="322"/>
      <c r="B50" s="929"/>
      <c r="C50" s="930"/>
      <c r="D50" s="655"/>
      <c r="E50" s="660"/>
      <c r="F50" s="664"/>
      <c r="G50" s="665"/>
      <c r="H50" s="663"/>
      <c r="I50" s="659">
        <f>H50*12*D50</f>
        <v>0</v>
      </c>
      <c r="J50" s="346"/>
    </row>
    <row r="51" spans="1:10" ht="15.5" x14ac:dyDescent="0.35">
      <c r="A51" s="322"/>
      <c r="B51" s="939"/>
      <c r="C51" s="940"/>
      <c r="D51" s="648"/>
      <c r="E51" s="404"/>
      <c r="F51" s="636"/>
      <c r="G51" s="636"/>
      <c r="H51" s="502"/>
      <c r="I51" s="518">
        <f>H51*12*D51</f>
        <v>0</v>
      </c>
      <c r="J51" s="346"/>
    </row>
    <row r="52" spans="1:10" ht="6.9" customHeight="1" thickBot="1" x14ac:dyDescent="0.35">
      <c r="A52" s="322"/>
      <c r="B52" s="334"/>
      <c r="C52" s="334"/>
      <c r="D52" s="334"/>
      <c r="E52" s="334"/>
      <c r="F52" s="334"/>
      <c r="G52" s="334"/>
      <c r="H52" s="334"/>
      <c r="I52" s="334"/>
      <c r="J52" s="335"/>
    </row>
    <row r="53" spans="1:10" ht="16" thickBot="1" x14ac:dyDescent="0.4">
      <c r="A53" s="322"/>
      <c r="B53" s="338"/>
      <c r="C53" s="338"/>
      <c r="D53" s="653"/>
      <c r="E53" s="347"/>
      <c r="F53" s="347"/>
      <c r="G53" s="937" t="s">
        <v>281</v>
      </c>
      <c r="H53" s="938"/>
      <c r="I53" s="339">
        <f>SUM(I50:I51)</f>
        <v>0</v>
      </c>
      <c r="J53" s="337"/>
    </row>
    <row r="54" spans="1:10" ht="9" customHeight="1" x14ac:dyDescent="0.25">
      <c r="A54" s="322"/>
      <c r="B54" s="357"/>
      <c r="C54" s="357"/>
      <c r="D54" s="357"/>
      <c r="E54" s="357"/>
      <c r="F54" s="357"/>
      <c r="G54" s="941" t="s">
        <v>282</v>
      </c>
      <c r="H54" s="941"/>
      <c r="I54" s="941"/>
      <c r="J54" s="337"/>
    </row>
    <row r="55" spans="1:10" ht="6.9" customHeight="1" x14ac:dyDescent="0.25">
      <c r="A55" s="341"/>
      <c r="B55" s="942"/>
      <c r="C55" s="942"/>
      <c r="D55" s="942"/>
      <c r="E55" s="942"/>
      <c r="F55" s="942"/>
      <c r="G55" s="942"/>
      <c r="H55" s="942"/>
      <c r="I55" s="942"/>
      <c r="J55" s="342"/>
    </row>
  </sheetData>
  <mergeCells count="34">
    <mergeCell ref="B21:C21"/>
    <mergeCell ref="B22:C22"/>
    <mergeCell ref="B23:C23"/>
    <mergeCell ref="B24:C24"/>
    <mergeCell ref="B35:C35"/>
    <mergeCell ref="B27:I27"/>
    <mergeCell ref="B31:I31"/>
    <mergeCell ref="D33:D34"/>
    <mergeCell ref="B33:C34"/>
    <mergeCell ref="B36:C36"/>
    <mergeCell ref="G54:I54"/>
    <mergeCell ref="B55:I55"/>
    <mergeCell ref="B42:I42"/>
    <mergeCell ref="B46:I46"/>
    <mergeCell ref="G53:H53"/>
    <mergeCell ref="D48:D49"/>
    <mergeCell ref="B50:C50"/>
    <mergeCell ref="B51:C51"/>
    <mergeCell ref="B48:C49"/>
    <mergeCell ref="G41:H41"/>
    <mergeCell ref="B37:C37"/>
    <mergeCell ref="B38:C38"/>
    <mergeCell ref="B39:C39"/>
    <mergeCell ref="B2:I2"/>
    <mergeCell ref="B4:B5"/>
    <mergeCell ref="D4:D5"/>
    <mergeCell ref="E4:E5"/>
    <mergeCell ref="E12:H12"/>
    <mergeCell ref="B13:I13"/>
    <mergeCell ref="B16:I16"/>
    <mergeCell ref="C4:C5"/>
    <mergeCell ref="D18:D19"/>
    <mergeCell ref="B20:C20"/>
    <mergeCell ref="B18:C19"/>
  </mergeCells>
  <conditionalFormatting sqref="A20:B24">
    <cfRule type="containsErrors" dxfId="10" priority="9">
      <formula>ISERROR(A20)</formula>
    </cfRule>
  </conditionalFormatting>
  <conditionalFormatting sqref="A1:XFD17 A18:B18 D18:XFD24 A19 A25:XFD32 A33:B33 D33:XFD39 A34:A39 A40:XFD47 A48:B48 D48:XFD51 A49:A51 A52:XFD1048576">
    <cfRule type="containsErrors" dxfId="9" priority="13">
      <formula>ISERROR(A1)</formula>
    </cfRule>
  </conditionalFormatting>
  <conditionalFormatting sqref="B35:B39">
    <cfRule type="containsErrors" dxfId="8" priority="4">
      <formula>ISERROR(B35)</formula>
    </cfRule>
  </conditionalFormatting>
  <conditionalFormatting sqref="B50:B51">
    <cfRule type="containsErrors" dxfId="7" priority="1">
      <formula>ISERROR(B50)</formula>
    </cfRule>
  </conditionalFormatting>
  <pageMargins left="0.55118110236220474" right="0.55118110236220474" top="0.98425196850393704" bottom="0.78740157480314965" header="0.51181102362204722" footer="0.51181102362204722"/>
  <pageSetup paperSize="9" scale="70" orientation="portrait" r:id="rId1"/>
  <headerFooter alignWithMargins="0">
    <oddHeader xml:space="preserve">&amp;LFreistaat Sachsen&amp;RVerhandlungsunterlagen SGB VIII vom 01.11.2012   
in der Fassung vom 16.03.2023
</oddHeader>
    <oddFooter>&amp;R&amp;A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I52"/>
  <sheetViews>
    <sheetView showGridLines="0" showZeros="0" view="pageLayout" topLeftCell="A24" zoomScaleNormal="85" zoomScaleSheetLayoutView="130" workbookViewId="0">
      <selection activeCell="E34" sqref="E34"/>
    </sheetView>
  </sheetViews>
  <sheetFormatPr baseColWidth="10" defaultColWidth="11.453125" defaultRowHeight="12.5" x14ac:dyDescent="0.25"/>
  <cols>
    <col min="1" max="1" width="1.08984375" style="86" customWidth="1"/>
    <col min="2" max="2" width="6" style="123" customWidth="1"/>
    <col min="3" max="3" width="30.453125" style="123" customWidth="1"/>
    <col min="4" max="4" width="12.36328125" style="123" customWidth="1"/>
    <col min="5" max="5" width="15.36328125" style="123" customWidth="1"/>
    <col min="6" max="6" width="8.90625" style="181" customWidth="1"/>
    <col min="7" max="7" width="15.36328125" style="123" customWidth="1"/>
    <col min="8" max="8" width="9.36328125" style="181" customWidth="1"/>
    <col min="9" max="9" width="2.90625" style="123" customWidth="1"/>
    <col min="10" max="16384" width="11.453125" style="86"/>
  </cols>
  <sheetData>
    <row r="1" spans="1:9" s="91" customFormat="1" ht="12" customHeight="1" x14ac:dyDescent="0.3">
      <c r="A1" s="124"/>
      <c r="B1" s="125"/>
      <c r="C1" s="125"/>
      <c r="D1" s="125"/>
      <c r="E1" s="125"/>
      <c r="F1" s="127"/>
      <c r="G1" s="125"/>
      <c r="H1" s="127"/>
      <c r="I1" s="128"/>
    </row>
    <row r="2" spans="1:9" s="91" customFormat="1" ht="21.75" customHeight="1" x14ac:dyDescent="0.4">
      <c r="A2" s="129"/>
      <c r="B2" s="111" t="s">
        <v>183</v>
      </c>
      <c r="C2" s="100"/>
      <c r="D2" s="100"/>
      <c r="E2" s="100"/>
      <c r="F2" s="131"/>
      <c r="G2" s="100"/>
      <c r="H2" s="131"/>
      <c r="I2" s="132"/>
    </row>
    <row r="3" spans="1:9" s="91" customFormat="1" ht="15" customHeight="1" x14ac:dyDescent="0.3">
      <c r="A3" s="129"/>
      <c r="F3" s="79"/>
      <c r="H3" s="79"/>
      <c r="I3" s="132"/>
    </row>
    <row r="4" spans="1:9" s="91" customFormat="1" ht="15" customHeight="1" x14ac:dyDescent="0.35">
      <c r="A4" s="129"/>
      <c r="B4" s="92" t="s">
        <v>184</v>
      </c>
      <c r="D4" s="90"/>
      <c r="E4" s="90"/>
      <c r="F4" s="947" t="s">
        <v>453</v>
      </c>
      <c r="G4" s="948"/>
      <c r="H4" s="949"/>
      <c r="I4" s="132"/>
    </row>
    <row r="5" spans="1:9" s="91" customFormat="1" ht="15" customHeight="1" x14ac:dyDescent="0.3">
      <c r="A5" s="129"/>
      <c r="F5" s="79"/>
      <c r="H5" s="79"/>
      <c r="I5" s="132"/>
    </row>
    <row r="6" spans="1:9" s="91" customFormat="1" ht="15" customHeight="1" x14ac:dyDescent="0.3">
      <c r="A6" s="129"/>
      <c r="F6" s="79"/>
      <c r="H6" s="79"/>
      <c r="I6" s="132"/>
    </row>
    <row r="7" spans="1:9" s="91" customFormat="1" ht="15.5" x14ac:dyDescent="0.35">
      <c r="A7" s="129"/>
      <c r="B7" s="92" t="s">
        <v>185</v>
      </c>
      <c r="D7" s="104">
        <f>Deckblatt!G13</f>
        <v>0</v>
      </c>
      <c r="E7" s="103"/>
      <c r="F7" s="103"/>
      <c r="G7" s="134"/>
      <c r="H7" s="135"/>
      <c r="I7" s="132"/>
    </row>
    <row r="8" spans="1:9" s="91" customFormat="1" ht="16.5" customHeight="1" x14ac:dyDescent="0.35">
      <c r="A8" s="129"/>
      <c r="B8" s="92"/>
      <c r="D8" s="950"/>
      <c r="E8" s="950"/>
      <c r="F8" s="950"/>
      <c r="G8" s="950"/>
      <c r="H8" s="950"/>
      <c r="I8" s="132"/>
    </row>
    <row r="9" spans="1:9" s="91" customFormat="1" ht="15.75" customHeight="1" x14ac:dyDescent="0.35">
      <c r="A9" s="129"/>
      <c r="B9" s="92"/>
      <c r="D9" s="92"/>
      <c r="E9" s="90"/>
      <c r="F9" s="90"/>
      <c r="H9" s="116"/>
      <c r="I9" s="132"/>
    </row>
    <row r="10" spans="1:9" s="91" customFormat="1" ht="15.75" customHeight="1" x14ac:dyDescent="0.35">
      <c r="A10" s="129"/>
      <c r="B10" s="92"/>
      <c r="D10" s="92"/>
      <c r="E10" s="90"/>
      <c r="F10" s="90"/>
      <c r="H10" s="116"/>
      <c r="I10" s="132"/>
    </row>
    <row r="11" spans="1:9" s="91" customFormat="1" ht="17.25" customHeight="1" x14ac:dyDescent="0.35">
      <c r="A11" s="129"/>
      <c r="B11" s="92" t="s">
        <v>186</v>
      </c>
      <c r="D11" s="116"/>
      <c r="E11" s="504">
        <v>1462</v>
      </c>
      <c r="F11" s="97" t="s">
        <v>187</v>
      </c>
      <c r="G11" s="94" t="s">
        <v>188</v>
      </c>
      <c r="H11" s="117"/>
      <c r="I11" s="132"/>
    </row>
    <row r="12" spans="1:9" s="91" customFormat="1" ht="11.25" customHeight="1" x14ac:dyDescent="0.35">
      <c r="A12" s="129"/>
      <c r="B12" s="92"/>
      <c r="D12" s="136"/>
      <c r="E12" s="358"/>
      <c r="F12" s="79"/>
      <c r="H12" s="79"/>
      <c r="I12" s="132"/>
    </row>
    <row r="13" spans="1:9" s="91" customFormat="1" ht="17.25" customHeight="1" x14ac:dyDescent="0.35">
      <c r="A13" s="129"/>
      <c r="B13" s="92" t="s">
        <v>189</v>
      </c>
      <c r="D13" s="116"/>
      <c r="E13" s="505">
        <v>1624</v>
      </c>
      <c r="F13" s="97" t="s">
        <v>187</v>
      </c>
      <c r="G13" s="94" t="s">
        <v>190</v>
      </c>
      <c r="H13" s="79"/>
      <c r="I13" s="132"/>
    </row>
    <row r="14" spans="1:9" s="91" customFormat="1" ht="15.75" customHeight="1" x14ac:dyDescent="0.35">
      <c r="A14" s="129"/>
      <c r="B14" s="92" t="s">
        <v>191</v>
      </c>
      <c r="G14" s="94" t="s">
        <v>192</v>
      </c>
      <c r="I14" s="132"/>
    </row>
    <row r="15" spans="1:9" s="91" customFormat="1" ht="15.75" customHeight="1" x14ac:dyDescent="0.35">
      <c r="A15" s="129"/>
      <c r="B15" s="92"/>
      <c r="G15" s="94"/>
      <c r="I15" s="132"/>
    </row>
    <row r="16" spans="1:9" s="91" customFormat="1" ht="17.25" customHeight="1" x14ac:dyDescent="0.35">
      <c r="A16" s="129"/>
      <c r="B16" s="137"/>
      <c r="C16" s="138"/>
      <c r="D16" s="95" t="s">
        <v>127</v>
      </c>
      <c r="E16" s="491">
        <f>'Blatt  5'!G7</f>
        <v>0</v>
      </c>
      <c r="F16" s="139" t="s">
        <v>2</v>
      </c>
      <c r="G16" s="491">
        <f>'Blatt  5'!G8</f>
        <v>0</v>
      </c>
      <c r="H16" s="79"/>
      <c r="I16" s="132"/>
    </row>
    <row r="17" spans="1:9" s="91" customFormat="1" ht="17.25" customHeight="1" x14ac:dyDescent="0.35">
      <c r="A17" s="129"/>
      <c r="B17" s="137"/>
      <c r="C17" s="138"/>
      <c r="D17" s="95"/>
      <c r="E17" s="645"/>
      <c r="F17" s="139"/>
      <c r="G17" s="645"/>
      <c r="H17" s="79"/>
      <c r="I17" s="132"/>
    </row>
    <row r="18" spans="1:9" s="91" customFormat="1" ht="17.25" customHeight="1" x14ac:dyDescent="0.35">
      <c r="A18" s="129"/>
      <c r="B18" s="137"/>
      <c r="C18" s="138"/>
      <c r="D18" s="95"/>
      <c r="E18" s="359"/>
      <c r="F18" s="139"/>
      <c r="G18" s="359"/>
      <c r="H18" s="79"/>
      <c r="I18" s="132"/>
    </row>
    <row r="19" spans="1:9" s="113" customFormat="1" ht="15.75" customHeight="1" x14ac:dyDescent="0.35">
      <c r="A19" s="140"/>
      <c r="B19" s="92" t="s">
        <v>193</v>
      </c>
      <c r="C19" s="138"/>
      <c r="D19" s="138"/>
      <c r="E19" s="138"/>
      <c r="F19" s="143"/>
      <c r="G19" s="138"/>
      <c r="H19" s="143"/>
      <c r="I19" s="144"/>
    </row>
    <row r="20" spans="1:9" s="113" customFormat="1" ht="15.75" customHeight="1" x14ac:dyDescent="0.4">
      <c r="A20" s="140"/>
      <c r="B20" s="141"/>
      <c r="C20" s="138"/>
      <c r="D20" s="138"/>
      <c r="E20" s="138"/>
      <c r="F20" s="143"/>
      <c r="G20" s="138"/>
      <c r="H20" s="143"/>
      <c r="I20" s="144"/>
    </row>
    <row r="21" spans="1:9" s="90" customFormat="1" ht="15" customHeight="1" x14ac:dyDescent="0.35">
      <c r="A21" s="110"/>
      <c r="B21" s="92" t="s">
        <v>194</v>
      </c>
      <c r="D21" s="91" t="s">
        <v>195</v>
      </c>
      <c r="E21" s="360" t="s">
        <v>129</v>
      </c>
      <c r="F21" s="146"/>
      <c r="G21" s="360" t="s">
        <v>130</v>
      </c>
      <c r="H21" s="146"/>
      <c r="I21" s="118"/>
    </row>
    <row r="22" spans="1:9" s="90" customFormat="1" ht="15.75" customHeight="1" x14ac:dyDescent="0.35">
      <c r="A22" s="110"/>
      <c r="B22" s="92"/>
      <c r="C22" s="92"/>
      <c r="D22" s="91" t="s">
        <v>241</v>
      </c>
      <c r="E22" s="150"/>
      <c r="F22" s="149"/>
      <c r="G22" s="150"/>
      <c r="H22" s="149"/>
      <c r="I22" s="118"/>
    </row>
    <row r="23" spans="1:9" s="90" customFormat="1" ht="15.5" x14ac:dyDescent="0.35">
      <c r="A23" s="110"/>
      <c r="B23" s="90" t="s">
        <v>196</v>
      </c>
      <c r="C23" s="92"/>
      <c r="D23" s="91"/>
      <c r="E23" s="153" t="s">
        <v>239</v>
      </c>
      <c r="F23" s="152" t="s">
        <v>559</v>
      </c>
      <c r="G23" s="153" t="s">
        <v>239</v>
      </c>
      <c r="H23" s="152" t="s">
        <v>559</v>
      </c>
      <c r="I23" s="118"/>
    </row>
    <row r="24" spans="1:9" s="90" customFormat="1" ht="15.75" customHeight="1" x14ac:dyDescent="0.35">
      <c r="A24" s="110"/>
      <c r="B24" s="945" t="s">
        <v>495</v>
      </c>
      <c r="C24" s="946"/>
      <c r="D24" s="637"/>
      <c r="E24" s="389"/>
      <c r="F24" s="492">
        <f>IF($E$11=0,0,E24/$E$11)</f>
        <v>0</v>
      </c>
      <c r="G24" s="389"/>
      <c r="H24" s="492">
        <f>IF($E$11=0,0,G24/$E$11)</f>
        <v>0</v>
      </c>
      <c r="I24" s="158"/>
    </row>
    <row r="25" spans="1:9" s="90" customFormat="1" ht="15.75" customHeight="1" x14ac:dyDescent="0.35">
      <c r="A25" s="110"/>
      <c r="B25" s="945" t="s">
        <v>495</v>
      </c>
      <c r="C25" s="946"/>
      <c r="D25" s="637"/>
      <c r="E25" s="389"/>
      <c r="F25" s="492">
        <f>IF($E$11=0,0,E25/$E$11)</f>
        <v>0</v>
      </c>
      <c r="G25" s="389"/>
      <c r="H25" s="492">
        <f>IF($E$11=0,0,G25/$E$11)</f>
        <v>0</v>
      </c>
      <c r="I25" s="158"/>
    </row>
    <row r="26" spans="1:9" s="90" customFormat="1" ht="15.75" customHeight="1" x14ac:dyDescent="0.35">
      <c r="A26" s="110"/>
      <c r="B26" s="945" t="s">
        <v>495</v>
      </c>
      <c r="C26" s="946"/>
      <c r="D26" s="637"/>
      <c r="E26" s="389"/>
      <c r="F26" s="492">
        <f>IF($E$11=0,0,E26/$E$11)</f>
        <v>0</v>
      </c>
      <c r="G26" s="389"/>
      <c r="H26" s="492">
        <f>IF($E$11=0,0,G26/$E$11)</f>
        <v>0</v>
      </c>
      <c r="I26" s="158"/>
    </row>
    <row r="27" spans="1:9" s="90" customFormat="1" ht="15.75" customHeight="1" x14ac:dyDescent="0.35">
      <c r="A27" s="110"/>
      <c r="B27" s="945" t="s">
        <v>134</v>
      </c>
      <c r="C27" s="946"/>
      <c r="D27" s="561"/>
      <c r="E27" s="80" t="e">
        <f>(SUM(E24:E26)*'Blatt  7'!I31)/'Blatt  7'!I21</f>
        <v>#DIV/0!</v>
      </c>
      <c r="F27" s="492" t="e">
        <f>IF($E$11=0,0,E27/$E$11)</f>
        <v>#DIV/0!</v>
      </c>
      <c r="G27" s="389">
        <f>IF(SUM(G24:G26)=0,0,E27)</f>
        <v>0</v>
      </c>
      <c r="H27" s="492">
        <f>IF($E$11=0,0,G27/$E$11)</f>
        <v>0</v>
      </c>
      <c r="I27" s="158"/>
    </row>
    <row r="28" spans="1:9" s="90" customFormat="1" ht="15.75" customHeight="1" thickBot="1" x14ac:dyDescent="0.4">
      <c r="A28" s="110"/>
      <c r="B28" s="361"/>
      <c r="C28" s="125"/>
      <c r="D28" s="740" t="s">
        <v>197</v>
      </c>
      <c r="E28" s="741">
        <f>IF(E24+E25+E26=0,0,((E24+E25+E26)/COUNT(E24:E26))+(E27/COUNT(E24:E26)))</f>
        <v>0</v>
      </c>
      <c r="F28" s="719">
        <f>IF($E$11=0,0,E28/$E$11)</f>
        <v>0</v>
      </c>
      <c r="G28" s="741">
        <f>IF(G24+G25+G26=0,0,((G24+G25+G26)/COUNT(G24:G26))+(G27/COUNT(G24:G26)))</f>
        <v>0</v>
      </c>
      <c r="H28" s="742">
        <f>+G28/$E$11</f>
        <v>0</v>
      </c>
      <c r="I28" s="158"/>
    </row>
    <row r="29" spans="1:9" s="90" customFormat="1" ht="17.25" customHeight="1" thickBot="1" x14ac:dyDescent="0.4">
      <c r="A29" s="110"/>
      <c r="B29" s="159"/>
      <c r="C29" s="722" t="s">
        <v>198</v>
      </c>
      <c r="D29" s="723"/>
      <c r="E29" s="743">
        <f>IF(E28="",SUM(E24:E27),E28)</f>
        <v>0</v>
      </c>
      <c r="F29" s="744">
        <f>IF(F28="",SUM(F24:F27),F28)</f>
        <v>0</v>
      </c>
      <c r="G29" s="743">
        <f>IF(G28="",SUM(G24:G27),G28)</f>
        <v>0</v>
      </c>
      <c r="H29" s="745">
        <f>IF(H28="",SUM(H24:H27),H28)</f>
        <v>0</v>
      </c>
      <c r="I29" s="114"/>
    </row>
    <row r="30" spans="1:9" s="90" customFormat="1" ht="17.25" customHeight="1" x14ac:dyDescent="0.35">
      <c r="A30" s="110"/>
      <c r="B30" s="160"/>
      <c r="E30" s="162"/>
      <c r="F30" s="79"/>
      <c r="G30" s="162"/>
      <c r="H30" s="79"/>
      <c r="I30" s="114"/>
    </row>
    <row r="31" spans="1:9" s="90" customFormat="1" ht="15" customHeight="1" x14ac:dyDescent="0.35">
      <c r="A31" s="110"/>
      <c r="B31" s="92" t="s">
        <v>199</v>
      </c>
      <c r="E31" s="162"/>
      <c r="F31" s="79"/>
      <c r="G31" s="162"/>
      <c r="H31" s="79"/>
      <c r="I31" s="114"/>
    </row>
    <row r="32" spans="1:9" s="90" customFormat="1" ht="8.25" customHeight="1" x14ac:dyDescent="0.35">
      <c r="A32" s="110"/>
      <c r="C32" s="92"/>
      <c r="D32" s="92"/>
      <c r="E32" s="138"/>
      <c r="F32" s="138"/>
      <c r="G32" s="138"/>
      <c r="H32" s="138"/>
      <c r="I32" s="163"/>
    </row>
    <row r="33" spans="1:9" s="90" customFormat="1" ht="15.75" customHeight="1" x14ac:dyDescent="0.35">
      <c r="A33" s="110"/>
      <c r="B33" s="363" t="s">
        <v>200</v>
      </c>
      <c r="C33" s="362"/>
      <c r="D33" s="153"/>
      <c r="E33" s="80">
        <f>IF(SUM(E24:E26)=0,0,'Blatt  8'!G11/15)</f>
        <v>0</v>
      </c>
      <c r="F33" s="492">
        <f>IF($E$13=0,0,E33/$E$13)</f>
        <v>0</v>
      </c>
      <c r="G33" s="520">
        <f>IF(SUM(G24:G26)=0,0,E33)</f>
        <v>0</v>
      </c>
      <c r="H33" s="492">
        <f>IF($E$13=0,0,G33/$E$13)</f>
        <v>0</v>
      </c>
      <c r="I33" s="158"/>
    </row>
    <row r="34" spans="1:9" s="90" customFormat="1" ht="15.75" customHeight="1" thickBot="1" x14ac:dyDescent="0.4">
      <c r="A34" s="110"/>
      <c r="B34" s="363" t="s">
        <v>201</v>
      </c>
      <c r="C34" s="125"/>
      <c r="D34" s="746" t="s">
        <v>202</v>
      </c>
      <c r="E34" s="747">
        <f>IF(SUM(E24:E26)=0,0,'Blatt  8'!G14/20)</f>
        <v>0</v>
      </c>
      <c r="F34" s="719">
        <f>IF($E$13=0,0,E34/$E$13)</f>
        <v>0</v>
      </c>
      <c r="G34" s="729">
        <f>IF(SUM(G24:G26)=0,0,E34)</f>
        <v>0</v>
      </c>
      <c r="H34" s="719">
        <f>IF($E$13=0,0,G34/$E$13)</f>
        <v>0</v>
      </c>
      <c r="I34" s="158"/>
    </row>
    <row r="35" spans="1:9" s="90" customFormat="1" ht="15.75" customHeight="1" thickBot="1" x14ac:dyDescent="0.4">
      <c r="A35" s="110"/>
      <c r="B35" s="159"/>
      <c r="C35" s="722" t="s">
        <v>198</v>
      </c>
      <c r="D35" s="723"/>
      <c r="E35" s="726">
        <f>SUM(E33:E34)</f>
        <v>0</v>
      </c>
      <c r="F35" s="725">
        <f>IF($E$13=0,0,E35/$E$13)</f>
        <v>0</v>
      </c>
      <c r="G35" s="726">
        <f>SUM(G33:G34)</f>
        <v>0</v>
      </c>
      <c r="H35" s="727">
        <f>IF($E$13=0,"",G35/$E$13)</f>
        <v>0</v>
      </c>
      <c r="I35" s="114"/>
    </row>
    <row r="36" spans="1:9" s="90" customFormat="1" ht="8.25" customHeight="1" x14ac:dyDescent="0.35">
      <c r="A36" s="110"/>
      <c r="B36" s="159"/>
      <c r="C36" s="91"/>
      <c r="D36" s="93"/>
      <c r="E36" s="364"/>
      <c r="F36" s="81"/>
      <c r="G36" s="82"/>
      <c r="H36" s="81"/>
      <c r="I36" s="114"/>
    </row>
    <row r="37" spans="1:9" s="90" customFormat="1" ht="8.25" customHeight="1" x14ac:dyDescent="0.35">
      <c r="A37" s="110"/>
      <c r="B37" s="159"/>
      <c r="C37" s="91"/>
      <c r="D37" s="93"/>
      <c r="E37" s="364"/>
      <c r="F37" s="81"/>
      <c r="G37" s="82"/>
      <c r="H37" s="81"/>
      <c r="I37" s="114"/>
    </row>
    <row r="38" spans="1:9" s="90" customFormat="1" ht="15.75" customHeight="1" x14ac:dyDescent="0.35">
      <c r="A38" s="110"/>
      <c r="B38" s="92" t="s">
        <v>203</v>
      </c>
      <c r="C38" s="91"/>
      <c r="D38" s="93"/>
      <c r="E38" s="364"/>
      <c r="F38" s="81"/>
      <c r="G38" s="82"/>
      <c r="H38" s="81"/>
      <c r="I38" s="114"/>
    </row>
    <row r="39" spans="1:9" s="90" customFormat="1" ht="8.25" customHeight="1" x14ac:dyDescent="0.35">
      <c r="A39" s="110"/>
      <c r="B39" s="159"/>
      <c r="C39" s="91"/>
      <c r="D39" s="93"/>
      <c r="E39" s="364"/>
      <c r="F39" s="81"/>
      <c r="G39" s="82"/>
      <c r="H39" s="81"/>
      <c r="I39" s="114"/>
    </row>
    <row r="40" spans="1:9" s="90" customFormat="1" ht="15.75" customHeight="1" x14ac:dyDescent="0.35">
      <c r="A40" s="110"/>
      <c r="B40" s="361" t="s">
        <v>204</v>
      </c>
      <c r="C40" s="362"/>
      <c r="D40" s="365"/>
      <c r="E40" s="80">
        <f>IF(E28=0,0,F40*E13)</f>
        <v>0</v>
      </c>
      <c r="F40" s="492">
        <f>IF(SUM(E24:E26)=0,0,2)</f>
        <v>0</v>
      </c>
      <c r="G40" s="520">
        <f>IF(SUM(G24:G26)=0,0,E40)</f>
        <v>0</v>
      </c>
      <c r="H40" s="492">
        <f t="shared" ref="H40:H47" si="0">IF($E$13=0,0,G40/$E$13)</f>
        <v>0</v>
      </c>
      <c r="I40" s="158"/>
    </row>
    <row r="41" spans="1:9" s="90" customFormat="1" ht="15.75" customHeight="1" x14ac:dyDescent="0.35">
      <c r="A41" s="110"/>
      <c r="B41" s="91" t="s">
        <v>205</v>
      </c>
      <c r="C41" s="155" t="s">
        <v>206</v>
      </c>
      <c r="D41" s="165"/>
      <c r="E41" s="389"/>
      <c r="F41" s="492">
        <f t="shared" ref="F41:F48" si="1">IF($E$13=0,0,E41/$E$13)</f>
        <v>0</v>
      </c>
      <c r="G41" s="520">
        <f t="shared" ref="G41:G47" si="2">E41</f>
        <v>0</v>
      </c>
      <c r="H41" s="492">
        <f t="shared" si="0"/>
        <v>0</v>
      </c>
      <c r="I41" s="158"/>
    </row>
    <row r="42" spans="1:9" s="90" customFormat="1" ht="15.75" customHeight="1" x14ac:dyDescent="0.35">
      <c r="A42" s="110"/>
      <c r="B42" s="91"/>
      <c r="C42" s="155" t="s">
        <v>207</v>
      </c>
      <c r="D42" s="165"/>
      <c r="E42" s="389"/>
      <c r="F42" s="492">
        <f t="shared" si="1"/>
        <v>0</v>
      </c>
      <c r="G42" s="520">
        <f t="shared" si="2"/>
        <v>0</v>
      </c>
      <c r="H42" s="492">
        <f t="shared" si="0"/>
        <v>0</v>
      </c>
      <c r="I42" s="166"/>
    </row>
    <row r="43" spans="1:9" s="90" customFormat="1" ht="15.75" customHeight="1" x14ac:dyDescent="0.35">
      <c r="A43" s="110"/>
      <c r="B43" s="91"/>
      <c r="C43" s="155" t="s">
        <v>208</v>
      </c>
      <c r="D43" s="165"/>
      <c r="E43" s="389"/>
      <c r="F43" s="492">
        <f t="shared" si="1"/>
        <v>0</v>
      </c>
      <c r="G43" s="520">
        <f t="shared" si="2"/>
        <v>0</v>
      </c>
      <c r="H43" s="492">
        <f t="shared" si="0"/>
        <v>0</v>
      </c>
      <c r="I43" s="167"/>
    </row>
    <row r="44" spans="1:9" s="90" customFormat="1" ht="15.75" customHeight="1" x14ac:dyDescent="0.35">
      <c r="A44" s="110"/>
      <c r="B44" s="91"/>
      <c r="C44" s="155" t="s">
        <v>209</v>
      </c>
      <c r="D44" s="165"/>
      <c r="E44" s="389">
        <v>0</v>
      </c>
      <c r="F44" s="492">
        <f t="shared" si="1"/>
        <v>0</v>
      </c>
      <c r="G44" s="520">
        <f t="shared" si="2"/>
        <v>0</v>
      </c>
      <c r="H44" s="492">
        <f t="shared" si="0"/>
        <v>0</v>
      </c>
      <c r="I44" s="158"/>
    </row>
    <row r="45" spans="1:9" s="90" customFormat="1" ht="15.75" customHeight="1" x14ac:dyDescent="0.35">
      <c r="A45" s="110"/>
      <c r="B45" s="91"/>
      <c r="C45" s="155" t="s">
        <v>163</v>
      </c>
      <c r="D45" s="165"/>
      <c r="E45" s="389"/>
      <c r="F45" s="492">
        <f t="shared" si="1"/>
        <v>0</v>
      </c>
      <c r="G45" s="520">
        <f t="shared" si="2"/>
        <v>0</v>
      </c>
      <c r="H45" s="492">
        <f t="shared" si="0"/>
        <v>0</v>
      </c>
      <c r="I45" s="158"/>
    </row>
    <row r="46" spans="1:9" s="90" customFormat="1" ht="15.75" customHeight="1" x14ac:dyDescent="0.35">
      <c r="A46" s="110"/>
      <c r="B46" s="91"/>
      <c r="C46" s="155" t="s">
        <v>210</v>
      </c>
      <c r="D46" s="165"/>
      <c r="E46" s="389"/>
      <c r="F46" s="492">
        <f t="shared" si="1"/>
        <v>0</v>
      </c>
      <c r="G46" s="520">
        <f t="shared" si="2"/>
        <v>0</v>
      </c>
      <c r="H46" s="492">
        <f t="shared" si="0"/>
        <v>0</v>
      </c>
      <c r="I46" s="158"/>
    </row>
    <row r="47" spans="1:9" s="90" customFormat="1" ht="15.75" customHeight="1" thickBot="1" x14ac:dyDescent="0.4">
      <c r="A47" s="110"/>
      <c r="B47" s="91"/>
      <c r="C47" s="124" t="s">
        <v>211</v>
      </c>
      <c r="D47" s="128"/>
      <c r="E47" s="728"/>
      <c r="F47" s="719">
        <f t="shared" si="1"/>
        <v>0</v>
      </c>
      <c r="G47" s="729">
        <f t="shared" si="2"/>
        <v>0</v>
      </c>
      <c r="H47" s="719">
        <f t="shared" si="0"/>
        <v>0</v>
      </c>
      <c r="I47" s="158"/>
    </row>
    <row r="48" spans="1:9" s="90" customFormat="1" ht="17.25" customHeight="1" thickBot="1" x14ac:dyDescent="0.4">
      <c r="A48" s="110"/>
      <c r="B48" s="91"/>
      <c r="C48" s="722" t="s">
        <v>198</v>
      </c>
      <c r="D48" s="730"/>
      <c r="E48" s="726">
        <f>IF(E40=0,SUM(E41:E47),E40)</f>
        <v>0</v>
      </c>
      <c r="F48" s="725">
        <f t="shared" si="1"/>
        <v>0</v>
      </c>
      <c r="G48" s="726">
        <f>SUM(G40:G47)</f>
        <v>0</v>
      </c>
      <c r="H48" s="727">
        <f>IF($E$13=0,"",G48/$E$13)</f>
        <v>0</v>
      </c>
      <c r="I48" s="168"/>
    </row>
    <row r="49" spans="1:9" s="90" customFormat="1" ht="11.25" customHeight="1" thickBot="1" x14ac:dyDescent="0.4">
      <c r="A49" s="110"/>
      <c r="B49" s="91"/>
      <c r="C49" s="91"/>
      <c r="D49" s="91"/>
      <c r="E49" s="91"/>
      <c r="F49" s="91"/>
      <c r="G49" s="91"/>
      <c r="H49" s="91"/>
      <c r="I49" s="168"/>
    </row>
    <row r="50" spans="1:9" s="90" customFormat="1" ht="15.75" customHeight="1" thickBot="1" x14ac:dyDescent="0.45">
      <c r="A50" s="110"/>
      <c r="B50" s="733" t="s">
        <v>37</v>
      </c>
      <c r="C50" s="735" t="s">
        <v>212</v>
      </c>
      <c r="D50" s="730"/>
      <c r="E50" s="734">
        <f>E29+E35+E48</f>
        <v>0</v>
      </c>
      <c r="F50" s="736" t="str">
        <f>IF($E$50=0,"",F29+F35+F48)</f>
        <v/>
      </c>
      <c r="G50" s="734">
        <f>G29+G35+G48</f>
        <v>0</v>
      </c>
      <c r="H50" s="737" t="str">
        <f>IF($G$50=0,"",H29+H35+H48)</f>
        <v/>
      </c>
      <c r="I50" s="114"/>
    </row>
    <row r="51" spans="1:9" s="90" customFormat="1" ht="15.75" customHeight="1" x14ac:dyDescent="0.35">
      <c r="A51" s="110"/>
      <c r="B51" s="170"/>
      <c r="C51" s="91"/>
      <c r="D51" s="95"/>
      <c r="E51" s="364"/>
      <c r="F51" s="81"/>
      <c r="G51" s="82"/>
      <c r="H51" s="81"/>
      <c r="I51" s="114"/>
    </row>
    <row r="52" spans="1:9" s="91" customFormat="1" ht="12.5" customHeight="1" x14ac:dyDescent="0.3">
      <c r="A52" s="175"/>
      <c r="B52" s="176"/>
      <c r="C52" s="176"/>
      <c r="D52" s="176"/>
      <c r="E52" s="366"/>
      <c r="F52" s="178"/>
      <c r="G52" s="176"/>
      <c r="H52" s="178"/>
      <c r="I52" s="179"/>
    </row>
  </sheetData>
  <sheetProtection sheet="1" objects="1" scenarios="1"/>
  <mergeCells count="6">
    <mergeCell ref="B24:C24"/>
    <mergeCell ref="B25:C25"/>
    <mergeCell ref="B26:C26"/>
    <mergeCell ref="B27:C27"/>
    <mergeCell ref="F4:H4"/>
    <mergeCell ref="D8:H8"/>
  </mergeCells>
  <phoneticPr fontId="18" type="noConversion"/>
  <conditionalFormatting sqref="A1:XFD1048576">
    <cfRule type="containsErrors" dxfId="6" priority="1">
      <formula>ISERROR(A1)</formula>
    </cfRule>
  </conditionalFormatting>
  <conditionalFormatting sqref="K9">
    <cfRule type="containsErrors" dxfId="5" priority="3">
      <formula>ISERROR(K9)</formula>
    </cfRule>
  </conditionalFormatting>
  <dataValidations disablePrompts="1" count="2">
    <dataValidation type="list" allowBlank="1" showInputMessage="1" showErrorMessage="1" sqref="F4:H4" xr:uid="{00000000-0002-0000-0D00-000000000000}">
      <formula1>"pädagogische Angebote, therapeutische Angebote, psychologische Angebote"</formula1>
    </dataValidation>
    <dataValidation type="list" allowBlank="1" showInputMessage="1" showErrorMessage="1" sqref="B24:C26" xr:uid="{00000000-0002-0000-0D00-000001000000}">
      <formula1>"Sozialpädagoge/staatl. anerk.Erz., Therapeut, Psychologe"</formula1>
    </dataValidation>
  </dataValidations>
  <pageMargins left="0.55118110236220474" right="0.55118110236220474" top="0.98425196850393704" bottom="0.78740157480314965" header="0.51181102362204722" footer="0.51181102362204722"/>
  <pageSetup paperSize="9" scale="90" orientation="portrait" r:id="rId1"/>
  <headerFooter alignWithMargins="0">
    <oddHeader xml:space="preserve">&amp;LFreistaat Sachsen&amp;RVerhandlungsunterlagen SGB VIII vom 01.11.2012   
in der Fassung vom 16.03.2023
</oddHeader>
    <oddFooter>&amp;R&amp;A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I52"/>
  <sheetViews>
    <sheetView showGridLines="0" showZeros="0" view="pageLayout" zoomScaleNormal="85" zoomScaleSheetLayoutView="130" workbookViewId="0">
      <selection activeCell="H24" sqref="H24"/>
    </sheetView>
  </sheetViews>
  <sheetFormatPr baseColWidth="10" defaultColWidth="11.453125" defaultRowHeight="12.5" x14ac:dyDescent="0.25"/>
  <cols>
    <col min="1" max="1" width="1.08984375" style="86" customWidth="1"/>
    <col min="2" max="2" width="6" style="123" customWidth="1"/>
    <col min="3" max="3" width="30.453125" style="123" customWidth="1"/>
    <col min="4" max="4" width="12.36328125" style="123" customWidth="1"/>
    <col min="5" max="5" width="15.36328125" style="123" customWidth="1"/>
    <col min="6" max="6" width="8.90625" style="181" customWidth="1"/>
    <col min="7" max="7" width="15.36328125" style="123" customWidth="1"/>
    <col min="8" max="8" width="9.36328125" style="181" customWidth="1"/>
    <col min="9" max="9" width="2.90625" style="123" customWidth="1"/>
    <col min="10" max="16384" width="11.453125" style="86"/>
  </cols>
  <sheetData>
    <row r="1" spans="1:9" s="91" customFormat="1" ht="12" customHeight="1" x14ac:dyDescent="0.3">
      <c r="A1" s="124"/>
      <c r="B1" s="125"/>
      <c r="C1" s="125"/>
      <c r="D1" s="125"/>
      <c r="E1" s="125"/>
      <c r="F1" s="127"/>
      <c r="G1" s="125"/>
      <c r="H1" s="127"/>
      <c r="I1" s="128"/>
    </row>
    <row r="2" spans="1:9" s="91" customFormat="1" ht="21.75" customHeight="1" x14ac:dyDescent="0.4">
      <c r="A2" s="129"/>
      <c r="B2" s="111" t="s">
        <v>183</v>
      </c>
      <c r="C2" s="100"/>
      <c r="D2" s="100"/>
      <c r="E2" s="100"/>
      <c r="F2" s="131"/>
      <c r="G2" s="100"/>
      <c r="H2" s="131"/>
      <c r="I2" s="132"/>
    </row>
    <row r="3" spans="1:9" s="91" customFormat="1" ht="15" customHeight="1" x14ac:dyDescent="0.3">
      <c r="A3" s="129"/>
      <c r="F3" s="79"/>
      <c r="H3" s="79"/>
      <c r="I3" s="132"/>
    </row>
    <row r="4" spans="1:9" s="91" customFormat="1" ht="15" customHeight="1" x14ac:dyDescent="0.35">
      <c r="A4" s="129"/>
      <c r="B4" s="92" t="s">
        <v>184</v>
      </c>
      <c r="D4" s="90"/>
      <c r="E4" s="90"/>
      <c r="F4" s="947" t="s">
        <v>454</v>
      </c>
      <c r="G4" s="948"/>
      <c r="H4" s="949"/>
      <c r="I4" s="132"/>
    </row>
    <row r="5" spans="1:9" s="91" customFormat="1" ht="15" customHeight="1" x14ac:dyDescent="0.3">
      <c r="A5" s="129"/>
      <c r="F5" s="79"/>
      <c r="H5" s="79"/>
      <c r="I5" s="132"/>
    </row>
    <row r="6" spans="1:9" s="91" customFormat="1" ht="15" customHeight="1" x14ac:dyDescent="0.3">
      <c r="A6" s="129"/>
      <c r="F6" s="79"/>
      <c r="H6" s="79"/>
      <c r="I6" s="132"/>
    </row>
    <row r="7" spans="1:9" s="91" customFormat="1" ht="15.5" x14ac:dyDescent="0.35">
      <c r="A7" s="129"/>
      <c r="B7" s="92" t="s">
        <v>185</v>
      </c>
      <c r="D7" s="104">
        <f>Deckblatt!G13</f>
        <v>0</v>
      </c>
      <c r="E7" s="103"/>
      <c r="F7" s="103"/>
      <c r="G7" s="134"/>
      <c r="H7" s="135"/>
      <c r="I7" s="132"/>
    </row>
    <row r="8" spans="1:9" s="91" customFormat="1" ht="16.5" customHeight="1" x14ac:dyDescent="0.35">
      <c r="A8" s="129"/>
      <c r="B8" s="92"/>
      <c r="D8" s="950"/>
      <c r="E8" s="950"/>
      <c r="F8" s="950"/>
      <c r="G8" s="950"/>
      <c r="H8" s="950"/>
      <c r="I8" s="132"/>
    </row>
    <row r="9" spans="1:9" s="91" customFormat="1" ht="15.75" customHeight="1" x14ac:dyDescent="0.35">
      <c r="A9" s="129"/>
      <c r="B9" s="92"/>
      <c r="D9" s="92"/>
      <c r="E9" s="90"/>
      <c r="F9" s="90"/>
      <c r="H9" s="116"/>
      <c r="I9" s="132"/>
    </row>
    <row r="10" spans="1:9" s="91" customFormat="1" ht="15.75" customHeight="1" x14ac:dyDescent="0.35">
      <c r="A10" s="129"/>
      <c r="B10" s="92"/>
      <c r="D10" s="92"/>
      <c r="E10" s="90"/>
      <c r="F10" s="90"/>
      <c r="H10" s="116"/>
      <c r="I10" s="132"/>
    </row>
    <row r="11" spans="1:9" s="91" customFormat="1" ht="17.25" customHeight="1" x14ac:dyDescent="0.35">
      <c r="A11" s="129"/>
      <c r="B11" s="92" t="s">
        <v>186</v>
      </c>
      <c r="D11" s="116"/>
      <c r="E11" s="504">
        <v>1462</v>
      </c>
      <c r="F11" s="97" t="s">
        <v>187</v>
      </c>
      <c r="G11" s="94" t="s">
        <v>188</v>
      </c>
      <c r="H11" s="117"/>
      <c r="I11" s="132"/>
    </row>
    <row r="12" spans="1:9" s="91" customFormat="1" ht="11.25" customHeight="1" x14ac:dyDescent="0.35">
      <c r="A12" s="129"/>
      <c r="B12" s="92"/>
      <c r="D12" s="136"/>
      <c r="E12" s="358"/>
      <c r="F12" s="79"/>
      <c r="H12" s="79"/>
      <c r="I12" s="132"/>
    </row>
    <row r="13" spans="1:9" s="91" customFormat="1" ht="17.25" customHeight="1" x14ac:dyDescent="0.35">
      <c r="A13" s="129"/>
      <c r="B13" s="92" t="s">
        <v>189</v>
      </c>
      <c r="D13" s="116"/>
      <c r="E13" s="505">
        <v>1624</v>
      </c>
      <c r="F13" s="97" t="s">
        <v>187</v>
      </c>
      <c r="G13" s="94" t="s">
        <v>190</v>
      </c>
      <c r="H13" s="79"/>
      <c r="I13" s="132"/>
    </row>
    <row r="14" spans="1:9" s="91" customFormat="1" ht="15.75" customHeight="1" x14ac:dyDescent="0.35">
      <c r="A14" s="129"/>
      <c r="B14" s="92" t="s">
        <v>191</v>
      </c>
      <c r="G14" s="94" t="s">
        <v>192</v>
      </c>
      <c r="I14" s="132"/>
    </row>
    <row r="15" spans="1:9" s="91" customFormat="1" ht="15.75" customHeight="1" x14ac:dyDescent="0.35">
      <c r="A15" s="129"/>
      <c r="B15" s="92"/>
      <c r="G15" s="94"/>
      <c r="I15" s="132"/>
    </row>
    <row r="16" spans="1:9" s="91" customFormat="1" ht="17.25" customHeight="1" x14ac:dyDescent="0.35">
      <c r="A16" s="129"/>
      <c r="B16" s="137"/>
      <c r="C16" s="138"/>
      <c r="D16" s="95" t="s">
        <v>127</v>
      </c>
      <c r="E16" s="491">
        <f>'Blatt  6'!E8</f>
        <v>0</v>
      </c>
      <c r="F16" s="139" t="s">
        <v>2</v>
      </c>
      <c r="G16" s="491">
        <f>'Blatt  6'!G8</f>
        <v>0</v>
      </c>
      <c r="H16" s="79"/>
      <c r="I16" s="132"/>
    </row>
    <row r="17" spans="1:9" s="91" customFormat="1" ht="17.25" customHeight="1" x14ac:dyDescent="0.35">
      <c r="A17" s="129"/>
      <c r="B17" s="137"/>
      <c r="C17" s="138"/>
      <c r="D17" s="95"/>
      <c r="E17" s="645"/>
      <c r="F17" s="139"/>
      <c r="G17" s="645"/>
      <c r="H17" s="79"/>
      <c r="I17" s="132"/>
    </row>
    <row r="18" spans="1:9" s="91" customFormat="1" ht="17.25" customHeight="1" x14ac:dyDescent="0.35">
      <c r="A18" s="129"/>
      <c r="B18" s="137"/>
      <c r="C18" s="138"/>
      <c r="D18" s="95"/>
      <c r="E18" s="359"/>
      <c r="F18" s="139"/>
      <c r="G18" s="359"/>
      <c r="H18" s="79"/>
      <c r="I18" s="132"/>
    </row>
    <row r="19" spans="1:9" s="113" customFormat="1" ht="15.75" customHeight="1" x14ac:dyDescent="0.35">
      <c r="A19" s="140"/>
      <c r="B19" s="92" t="s">
        <v>193</v>
      </c>
      <c r="C19" s="138"/>
      <c r="D19" s="138"/>
      <c r="E19" s="138"/>
      <c r="F19" s="143"/>
      <c r="G19" s="138"/>
      <c r="H19" s="143"/>
      <c r="I19" s="144"/>
    </row>
    <row r="20" spans="1:9" s="113" customFormat="1" ht="15.75" customHeight="1" x14ac:dyDescent="0.4">
      <c r="A20" s="140"/>
      <c r="B20" s="141"/>
      <c r="C20" s="138"/>
      <c r="D20" s="138"/>
      <c r="E20" s="138"/>
      <c r="F20" s="143"/>
      <c r="G20" s="138"/>
      <c r="H20" s="143"/>
      <c r="I20" s="144"/>
    </row>
    <row r="21" spans="1:9" s="90" customFormat="1" ht="15" customHeight="1" x14ac:dyDescent="0.35">
      <c r="A21" s="110"/>
      <c r="B21" s="92" t="s">
        <v>194</v>
      </c>
      <c r="D21" s="91" t="s">
        <v>195</v>
      </c>
      <c r="E21" s="360" t="s">
        <v>129</v>
      </c>
      <c r="F21" s="146"/>
      <c r="G21" s="360" t="s">
        <v>130</v>
      </c>
      <c r="H21" s="146"/>
      <c r="I21" s="118"/>
    </row>
    <row r="22" spans="1:9" s="90" customFormat="1" ht="15.75" customHeight="1" x14ac:dyDescent="0.35">
      <c r="A22" s="110"/>
      <c r="B22" s="92"/>
      <c r="C22" s="92"/>
      <c r="D22" s="91" t="s">
        <v>241</v>
      </c>
      <c r="E22" s="150"/>
      <c r="F22" s="149"/>
      <c r="G22" s="150"/>
      <c r="H22" s="149"/>
      <c r="I22" s="118"/>
    </row>
    <row r="23" spans="1:9" s="90" customFormat="1" ht="15.5" x14ac:dyDescent="0.35">
      <c r="A23" s="110"/>
      <c r="B23" s="90" t="s">
        <v>196</v>
      </c>
      <c r="C23" s="92"/>
      <c r="D23" s="91"/>
      <c r="E23" s="153" t="s">
        <v>239</v>
      </c>
      <c r="F23" s="152" t="s">
        <v>559</v>
      </c>
      <c r="G23" s="153" t="s">
        <v>239</v>
      </c>
      <c r="H23" s="152" t="s">
        <v>559</v>
      </c>
      <c r="I23" s="118"/>
    </row>
    <row r="24" spans="1:9" s="90" customFormat="1" ht="15.75" customHeight="1" x14ac:dyDescent="0.35">
      <c r="A24" s="110"/>
      <c r="B24" s="945" t="s">
        <v>496</v>
      </c>
      <c r="C24" s="946"/>
      <c r="D24" s="637"/>
      <c r="E24" s="389"/>
      <c r="F24" s="492">
        <f>IF($E$11=0,0,E24/$E$11)</f>
        <v>0</v>
      </c>
      <c r="G24" s="389"/>
      <c r="H24" s="492">
        <f>IF($E$11=0,0,G24/$E$11)</f>
        <v>0</v>
      </c>
      <c r="I24" s="158"/>
    </row>
    <row r="25" spans="1:9" s="90" customFormat="1" ht="15.75" customHeight="1" x14ac:dyDescent="0.35">
      <c r="A25" s="110"/>
      <c r="B25" s="945" t="s">
        <v>496</v>
      </c>
      <c r="C25" s="946"/>
      <c r="D25" s="637"/>
      <c r="E25" s="389"/>
      <c r="F25" s="492">
        <f>IF($E$11=0,0,E25/$E$11)</f>
        <v>0</v>
      </c>
      <c r="G25" s="389"/>
      <c r="H25" s="492">
        <f>IF($E$11=0,0,G25/$E$11)</f>
        <v>0</v>
      </c>
      <c r="I25" s="158"/>
    </row>
    <row r="26" spans="1:9" s="90" customFormat="1" ht="15.75" customHeight="1" x14ac:dyDescent="0.35">
      <c r="A26" s="110"/>
      <c r="B26" s="945" t="s">
        <v>496</v>
      </c>
      <c r="C26" s="946"/>
      <c r="D26" s="637"/>
      <c r="E26" s="389"/>
      <c r="F26" s="492">
        <f>IF($E$11=0,0,E26/$E$11)</f>
        <v>0</v>
      </c>
      <c r="G26" s="389"/>
      <c r="H26" s="492">
        <f>IF($E$11=0,0,G26/$E$11)</f>
        <v>0</v>
      </c>
      <c r="I26" s="158"/>
    </row>
    <row r="27" spans="1:9" s="90" customFormat="1" ht="15.75" customHeight="1" x14ac:dyDescent="0.35">
      <c r="A27" s="110"/>
      <c r="B27" s="945" t="s">
        <v>134</v>
      </c>
      <c r="C27" s="946"/>
      <c r="D27" s="561"/>
      <c r="E27" s="80" t="e">
        <f>(SUM(E24:E26)*'Blatt  7'!I31)/'Blatt  7'!I21</f>
        <v>#DIV/0!</v>
      </c>
      <c r="F27" s="492" t="e">
        <f>IF($E$11=0,0,E27/$E$11)</f>
        <v>#DIV/0!</v>
      </c>
      <c r="G27" s="389">
        <f>IF(SUM(G24:G26)=0,0,E27)</f>
        <v>0</v>
      </c>
      <c r="H27" s="492">
        <f>IF($E$11=0,0,G27/$E$11)</f>
        <v>0</v>
      </c>
      <c r="I27" s="158"/>
    </row>
    <row r="28" spans="1:9" s="90" customFormat="1" ht="15.75" customHeight="1" thickBot="1" x14ac:dyDescent="0.4">
      <c r="A28" s="110"/>
      <c r="B28" s="361"/>
      <c r="C28" s="125"/>
      <c r="D28" s="740" t="s">
        <v>197</v>
      </c>
      <c r="E28" s="742">
        <f>IF(E24+E25+E26=0,0,((E24+E25+E26)/COUNT(E24:E26))+(E27/COUNT(E24:E26)))</f>
        <v>0</v>
      </c>
      <c r="F28" s="719">
        <f>IF($E$11=0,0,E28/$E$11)</f>
        <v>0</v>
      </c>
      <c r="G28" s="742">
        <f>IF(G24+G25+G26=0,0,((G24+G25+G26)/COUNT(G24:G26))+(G27/COUNT(G24:G26)))</f>
        <v>0</v>
      </c>
      <c r="H28" s="742">
        <f>+G28/$E$11</f>
        <v>0</v>
      </c>
      <c r="I28" s="158"/>
    </row>
    <row r="29" spans="1:9" s="90" customFormat="1" ht="17.25" customHeight="1" thickBot="1" x14ac:dyDescent="0.4">
      <c r="A29" s="110"/>
      <c r="B29" s="159"/>
      <c r="C29" s="722" t="s">
        <v>198</v>
      </c>
      <c r="D29" s="723"/>
      <c r="E29" s="744">
        <f>IF(E28="",SUM(E24:E27),E28)</f>
        <v>0</v>
      </c>
      <c r="F29" s="744">
        <f>IF(F28="",SUM(F24:F27),F28)</f>
        <v>0</v>
      </c>
      <c r="G29" s="744">
        <f>IF(G28="",SUM(G24:G27),G28)</f>
        <v>0</v>
      </c>
      <c r="H29" s="745">
        <f>IF(H28="",SUM(H24:H27),H28)</f>
        <v>0</v>
      </c>
      <c r="I29" s="114"/>
    </row>
    <row r="30" spans="1:9" s="90" customFormat="1" ht="17.25" customHeight="1" x14ac:dyDescent="0.35">
      <c r="A30" s="110"/>
      <c r="B30" s="160"/>
      <c r="E30" s="162"/>
      <c r="F30" s="79"/>
      <c r="G30" s="162"/>
      <c r="H30" s="79"/>
      <c r="I30" s="114"/>
    </row>
    <row r="31" spans="1:9" s="90" customFormat="1" ht="15" customHeight="1" x14ac:dyDescent="0.35">
      <c r="A31" s="110"/>
      <c r="B31" s="92" t="s">
        <v>199</v>
      </c>
      <c r="E31" s="162"/>
      <c r="F31" s="79"/>
      <c r="G31" s="162"/>
      <c r="H31" s="79"/>
      <c r="I31" s="114"/>
    </row>
    <row r="32" spans="1:9" s="90" customFormat="1" ht="8.25" customHeight="1" x14ac:dyDescent="0.35">
      <c r="A32" s="110"/>
      <c r="C32" s="92"/>
      <c r="D32" s="92"/>
      <c r="E32" s="138"/>
      <c r="F32" s="138"/>
      <c r="G32" s="138"/>
      <c r="H32" s="138"/>
      <c r="I32" s="163"/>
    </row>
    <row r="33" spans="1:9" s="90" customFormat="1" ht="15.75" customHeight="1" x14ac:dyDescent="0.35">
      <c r="A33" s="110"/>
      <c r="B33" s="363" t="s">
        <v>200</v>
      </c>
      <c r="C33" s="362"/>
      <c r="D33" s="153"/>
      <c r="E33" s="80">
        <f>IF(SUM(E24:E26)=0,0,'Blatt  8'!G11/15)</f>
        <v>0</v>
      </c>
      <c r="F33" s="492">
        <f>IF($E$13=0,0,E33/$E$13)</f>
        <v>0</v>
      </c>
      <c r="G33" s="520">
        <f>IF(SUM(G24:G26)=0,0,E33)</f>
        <v>0</v>
      </c>
      <c r="H33" s="492">
        <f>IF($E$13=0,0,G33/$E$13)</f>
        <v>0</v>
      </c>
      <c r="I33" s="158"/>
    </row>
    <row r="34" spans="1:9" s="90" customFormat="1" ht="15.75" customHeight="1" thickBot="1" x14ac:dyDescent="0.4">
      <c r="A34" s="110"/>
      <c r="B34" s="363" t="s">
        <v>201</v>
      </c>
      <c r="C34" s="125"/>
      <c r="D34" s="746" t="s">
        <v>202</v>
      </c>
      <c r="E34" s="747">
        <f>IF(SUM(E24:E26)=0,0,'Blatt  8'!G14/20)</f>
        <v>0</v>
      </c>
      <c r="F34" s="719">
        <f>IF($E$13=0,0,E34/$E$13)</f>
        <v>0</v>
      </c>
      <c r="G34" s="729">
        <f>IF(SUM(G24:G26)=0,0,E34)</f>
        <v>0</v>
      </c>
      <c r="H34" s="719">
        <f>IF($E$13=0,0,G34/$E$13)</f>
        <v>0</v>
      </c>
      <c r="I34" s="158"/>
    </row>
    <row r="35" spans="1:9" s="90" customFormat="1" ht="15.75" customHeight="1" thickBot="1" x14ac:dyDescent="0.4">
      <c r="A35" s="110"/>
      <c r="B35" s="159"/>
      <c r="C35" s="722" t="s">
        <v>198</v>
      </c>
      <c r="D35" s="723"/>
      <c r="E35" s="726">
        <f>SUM(E33:E34)</f>
        <v>0</v>
      </c>
      <c r="F35" s="725">
        <f>IF($E$13=0,0,E35/$E$13)</f>
        <v>0</v>
      </c>
      <c r="G35" s="726">
        <f>SUM(G33:G34)</f>
        <v>0</v>
      </c>
      <c r="H35" s="727">
        <f>IF($E$13=0,"",G35/$E$13)</f>
        <v>0</v>
      </c>
      <c r="I35" s="114"/>
    </row>
    <row r="36" spans="1:9" s="90" customFormat="1" ht="8.25" customHeight="1" x14ac:dyDescent="0.35">
      <c r="A36" s="110"/>
      <c r="B36" s="159"/>
      <c r="C36" s="91"/>
      <c r="D36" s="93"/>
      <c r="E36" s="364"/>
      <c r="F36" s="81"/>
      <c r="G36" s="82"/>
      <c r="H36" s="81"/>
      <c r="I36" s="114"/>
    </row>
    <row r="37" spans="1:9" s="90" customFormat="1" ht="8.25" customHeight="1" x14ac:dyDescent="0.35">
      <c r="A37" s="110"/>
      <c r="B37" s="159"/>
      <c r="C37" s="91"/>
      <c r="D37" s="93"/>
      <c r="E37" s="364"/>
      <c r="F37" s="81"/>
      <c r="G37" s="82"/>
      <c r="H37" s="81"/>
      <c r="I37" s="114"/>
    </row>
    <row r="38" spans="1:9" s="90" customFormat="1" ht="15.75" customHeight="1" x14ac:dyDescent="0.35">
      <c r="A38" s="110"/>
      <c r="B38" s="92" t="s">
        <v>203</v>
      </c>
      <c r="C38" s="91"/>
      <c r="D38" s="93"/>
      <c r="E38" s="364"/>
      <c r="F38" s="81"/>
      <c r="G38" s="82"/>
      <c r="H38" s="81"/>
      <c r="I38" s="114"/>
    </row>
    <row r="39" spans="1:9" s="90" customFormat="1" ht="8.25" customHeight="1" x14ac:dyDescent="0.35">
      <c r="A39" s="110"/>
      <c r="B39" s="159"/>
      <c r="C39" s="91"/>
      <c r="D39" s="93"/>
      <c r="E39" s="364"/>
      <c r="F39" s="81"/>
      <c r="G39" s="82"/>
      <c r="H39" s="81"/>
      <c r="I39" s="114"/>
    </row>
    <row r="40" spans="1:9" s="90" customFormat="1" ht="15.75" customHeight="1" x14ac:dyDescent="0.35">
      <c r="A40" s="110"/>
      <c r="B40" s="361" t="s">
        <v>204</v>
      </c>
      <c r="C40" s="362"/>
      <c r="D40" s="365"/>
      <c r="E40" s="80">
        <f>IF(E28=0,0,F40*E13)</f>
        <v>0</v>
      </c>
      <c r="F40" s="492">
        <f>IF(SUM(E24:E26)=0,0,2)</f>
        <v>0</v>
      </c>
      <c r="G40" s="520">
        <f>IF(SUM(G24:G26)=0,0,E40)</f>
        <v>0</v>
      </c>
      <c r="H40" s="492">
        <f t="shared" ref="H40:H47" si="0">IF($E$13=0,0,G40/$E$13)</f>
        <v>0</v>
      </c>
      <c r="I40" s="158"/>
    </row>
    <row r="41" spans="1:9" s="90" customFormat="1" ht="15.75" customHeight="1" x14ac:dyDescent="0.35">
      <c r="A41" s="110"/>
      <c r="B41" s="91" t="s">
        <v>205</v>
      </c>
      <c r="C41" s="155" t="s">
        <v>206</v>
      </c>
      <c r="D41" s="165"/>
      <c r="E41" s="389"/>
      <c r="F41" s="492">
        <f t="shared" ref="F41:F48" si="1">IF($E$13=0,0,E41/$E$13)</f>
        <v>0</v>
      </c>
      <c r="G41" s="520">
        <f t="shared" ref="G41:G47" si="2">E41</f>
        <v>0</v>
      </c>
      <c r="H41" s="492">
        <f t="shared" si="0"/>
        <v>0</v>
      </c>
      <c r="I41" s="158"/>
    </row>
    <row r="42" spans="1:9" s="90" customFormat="1" ht="15.75" customHeight="1" x14ac:dyDescent="0.35">
      <c r="A42" s="110"/>
      <c r="B42" s="91"/>
      <c r="C42" s="155" t="s">
        <v>207</v>
      </c>
      <c r="D42" s="165"/>
      <c r="E42" s="389"/>
      <c r="F42" s="492">
        <f t="shared" si="1"/>
        <v>0</v>
      </c>
      <c r="G42" s="520">
        <f t="shared" si="2"/>
        <v>0</v>
      </c>
      <c r="H42" s="492">
        <f t="shared" si="0"/>
        <v>0</v>
      </c>
      <c r="I42" s="166"/>
    </row>
    <row r="43" spans="1:9" s="90" customFormat="1" ht="15.75" customHeight="1" x14ac:dyDescent="0.35">
      <c r="A43" s="110"/>
      <c r="B43" s="91"/>
      <c r="C43" s="155" t="s">
        <v>208</v>
      </c>
      <c r="D43" s="165"/>
      <c r="E43" s="389"/>
      <c r="F43" s="492">
        <f t="shared" si="1"/>
        <v>0</v>
      </c>
      <c r="G43" s="520">
        <f t="shared" si="2"/>
        <v>0</v>
      </c>
      <c r="H43" s="492">
        <f t="shared" si="0"/>
        <v>0</v>
      </c>
      <c r="I43" s="167"/>
    </row>
    <row r="44" spans="1:9" s="90" customFormat="1" ht="15.75" customHeight="1" x14ac:dyDescent="0.35">
      <c r="A44" s="110"/>
      <c r="B44" s="91"/>
      <c r="C44" s="155" t="s">
        <v>209</v>
      </c>
      <c r="D44" s="165"/>
      <c r="E44" s="389">
        <v>0</v>
      </c>
      <c r="F44" s="492">
        <f t="shared" si="1"/>
        <v>0</v>
      </c>
      <c r="G44" s="520">
        <f t="shared" si="2"/>
        <v>0</v>
      </c>
      <c r="H44" s="492">
        <f t="shared" si="0"/>
        <v>0</v>
      </c>
      <c r="I44" s="158"/>
    </row>
    <row r="45" spans="1:9" s="90" customFormat="1" ht="15.75" customHeight="1" x14ac:dyDescent="0.35">
      <c r="A45" s="110"/>
      <c r="B45" s="91"/>
      <c r="C45" s="155" t="s">
        <v>163</v>
      </c>
      <c r="D45" s="165"/>
      <c r="E45" s="389"/>
      <c r="F45" s="492">
        <f t="shared" si="1"/>
        <v>0</v>
      </c>
      <c r="G45" s="520">
        <f t="shared" si="2"/>
        <v>0</v>
      </c>
      <c r="H45" s="492">
        <f t="shared" si="0"/>
        <v>0</v>
      </c>
      <c r="I45" s="158"/>
    </row>
    <row r="46" spans="1:9" s="90" customFormat="1" ht="15.75" customHeight="1" x14ac:dyDescent="0.35">
      <c r="A46" s="110"/>
      <c r="B46" s="91"/>
      <c r="C46" s="155" t="s">
        <v>210</v>
      </c>
      <c r="D46" s="165"/>
      <c r="E46" s="389"/>
      <c r="F46" s="492">
        <f t="shared" si="1"/>
        <v>0</v>
      </c>
      <c r="G46" s="520">
        <f t="shared" si="2"/>
        <v>0</v>
      </c>
      <c r="H46" s="492">
        <f t="shared" si="0"/>
        <v>0</v>
      </c>
      <c r="I46" s="158"/>
    </row>
    <row r="47" spans="1:9" s="90" customFormat="1" ht="15.75" customHeight="1" thickBot="1" x14ac:dyDescent="0.4">
      <c r="A47" s="110"/>
      <c r="B47" s="91"/>
      <c r="C47" s="124" t="s">
        <v>211</v>
      </c>
      <c r="D47" s="128"/>
      <c r="E47" s="728"/>
      <c r="F47" s="719">
        <f t="shared" si="1"/>
        <v>0</v>
      </c>
      <c r="G47" s="729">
        <f t="shared" si="2"/>
        <v>0</v>
      </c>
      <c r="H47" s="719">
        <f t="shared" si="0"/>
        <v>0</v>
      </c>
      <c r="I47" s="158"/>
    </row>
    <row r="48" spans="1:9" s="90" customFormat="1" ht="17.25" customHeight="1" thickBot="1" x14ac:dyDescent="0.4">
      <c r="A48" s="110"/>
      <c r="B48" s="91"/>
      <c r="C48" s="722" t="s">
        <v>198</v>
      </c>
      <c r="D48" s="730"/>
      <c r="E48" s="726">
        <f>IF(E40=0,SUM(E41:E47),E40)</f>
        <v>0</v>
      </c>
      <c r="F48" s="725">
        <f t="shared" si="1"/>
        <v>0</v>
      </c>
      <c r="G48" s="726">
        <f>SUM(G40:G47)</f>
        <v>0</v>
      </c>
      <c r="H48" s="727">
        <f>IF($E$13=0,"",G48/$E$13)</f>
        <v>0</v>
      </c>
      <c r="I48" s="168"/>
    </row>
    <row r="49" spans="1:9" s="90" customFormat="1" ht="11.25" customHeight="1" thickBot="1" x14ac:dyDescent="0.4">
      <c r="A49" s="110"/>
      <c r="B49" s="91"/>
      <c r="C49" s="91"/>
      <c r="D49" s="91"/>
      <c r="E49" s="91"/>
      <c r="F49" s="91"/>
      <c r="G49" s="91"/>
      <c r="H49" s="91"/>
      <c r="I49" s="168"/>
    </row>
    <row r="50" spans="1:9" s="90" customFormat="1" ht="15.75" customHeight="1" thickBot="1" x14ac:dyDescent="0.45">
      <c r="A50" s="110"/>
      <c r="B50" s="733" t="s">
        <v>37</v>
      </c>
      <c r="C50" s="735" t="s">
        <v>212</v>
      </c>
      <c r="D50" s="730"/>
      <c r="E50" s="734">
        <f>E29+E35+E48</f>
        <v>0</v>
      </c>
      <c r="F50" s="736" t="str">
        <f>IF($E$50=0,"",F29+F35+F48)</f>
        <v/>
      </c>
      <c r="G50" s="734">
        <f>G29+G35+G48</f>
        <v>0</v>
      </c>
      <c r="H50" s="737" t="str">
        <f>IF($G$50=0,"",H29+H35+H48)</f>
        <v/>
      </c>
      <c r="I50" s="114"/>
    </row>
    <row r="51" spans="1:9" s="90" customFormat="1" ht="15.75" customHeight="1" x14ac:dyDescent="0.35">
      <c r="A51" s="110"/>
      <c r="B51" s="170"/>
      <c r="C51" s="91"/>
      <c r="D51" s="95"/>
      <c r="E51" s="364"/>
      <c r="F51" s="81"/>
      <c r="G51" s="82"/>
      <c r="H51" s="81"/>
      <c r="I51" s="114"/>
    </row>
    <row r="52" spans="1:9" s="91" customFormat="1" ht="14" customHeight="1" x14ac:dyDescent="0.3">
      <c r="A52" s="175"/>
      <c r="B52" s="176"/>
      <c r="C52" s="176"/>
      <c r="D52" s="176"/>
      <c r="E52" s="366"/>
      <c r="F52" s="178"/>
      <c r="G52" s="176"/>
      <c r="H52" s="178"/>
      <c r="I52" s="179"/>
    </row>
  </sheetData>
  <sheetProtection sheet="1" objects="1" scenarios="1"/>
  <mergeCells count="6">
    <mergeCell ref="B27:C27"/>
    <mergeCell ref="F4:H4"/>
    <mergeCell ref="D8:H8"/>
    <mergeCell ref="B24:C24"/>
    <mergeCell ref="B25:C25"/>
    <mergeCell ref="B26:C26"/>
  </mergeCells>
  <conditionalFormatting sqref="A1:XFD1048576">
    <cfRule type="containsErrors" dxfId="4" priority="1">
      <formula>ISERROR(A1)</formula>
    </cfRule>
  </conditionalFormatting>
  <dataValidations disablePrompts="1" count="2">
    <dataValidation type="list" allowBlank="1" showInputMessage="1" showErrorMessage="1" sqref="F4:H4" xr:uid="{00000000-0002-0000-0E00-000000000000}">
      <formula1>"pädagogische Angebote, therapeutische Angebote, psychologische Angebote"</formula1>
    </dataValidation>
    <dataValidation type="list" allowBlank="1" showInputMessage="1" showErrorMessage="1" sqref="B24:C26" xr:uid="{00000000-0002-0000-0E00-000001000000}">
      <formula1>"Sozialpädagoge/staatl. anerk.Erz., Therapeut, Psychologe"</formula1>
    </dataValidation>
  </dataValidations>
  <pageMargins left="0.55118110236220474" right="0.55118110236220474" top="0.98425196850393704" bottom="0.78740157480314965" header="0.51181102362204722" footer="0.51181102362204722"/>
  <pageSetup paperSize="9" scale="90" orientation="portrait" r:id="rId1"/>
  <headerFooter alignWithMargins="0">
    <oddHeader xml:space="preserve">&amp;LFreistaat Sachsen&amp;RVerhandlungsunterlagen SGB VIII vom 01.11.2012   
in der Fassung vom 16.03.2023
</oddHeader>
    <oddFooter>&amp;R&amp;A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I56"/>
  <sheetViews>
    <sheetView showGridLines="0" showZeros="0" view="pageLayout" zoomScaleNormal="85" zoomScaleSheetLayoutView="130" workbookViewId="0">
      <selection activeCell="H24" sqref="H24"/>
    </sheetView>
  </sheetViews>
  <sheetFormatPr baseColWidth="10" defaultColWidth="11.453125" defaultRowHeight="12.5" x14ac:dyDescent="0.25"/>
  <cols>
    <col min="1" max="1" width="1.08984375" style="86" customWidth="1"/>
    <col min="2" max="2" width="6" style="123" customWidth="1"/>
    <col min="3" max="3" width="30.453125" style="123" customWidth="1"/>
    <col min="4" max="4" width="12.36328125" style="123" customWidth="1"/>
    <col min="5" max="5" width="15.36328125" style="123" customWidth="1"/>
    <col min="6" max="6" width="8.90625" style="181" customWidth="1"/>
    <col min="7" max="7" width="15.36328125" style="123" customWidth="1"/>
    <col min="8" max="8" width="9.36328125" style="181" customWidth="1"/>
    <col min="9" max="9" width="2.90625" style="123" customWidth="1"/>
    <col min="10" max="16384" width="11.453125" style="86"/>
  </cols>
  <sheetData>
    <row r="1" spans="1:9" s="91" customFormat="1" ht="12" customHeight="1" x14ac:dyDescent="0.3">
      <c r="A1" s="124"/>
      <c r="B1" s="125"/>
      <c r="C1" s="125"/>
      <c r="D1" s="125"/>
      <c r="E1" s="125"/>
      <c r="F1" s="127"/>
      <c r="G1" s="125"/>
      <c r="H1" s="127"/>
      <c r="I1" s="128"/>
    </row>
    <row r="2" spans="1:9" s="91" customFormat="1" ht="21.75" customHeight="1" x14ac:dyDescent="0.4">
      <c r="A2" s="129"/>
      <c r="B2" s="111" t="s">
        <v>183</v>
      </c>
      <c r="C2" s="100"/>
      <c r="D2" s="100"/>
      <c r="E2" s="100"/>
      <c r="F2" s="131"/>
      <c r="G2" s="100"/>
      <c r="H2" s="131"/>
      <c r="I2" s="132"/>
    </row>
    <row r="3" spans="1:9" s="91" customFormat="1" ht="15" customHeight="1" x14ac:dyDescent="0.3">
      <c r="A3" s="129"/>
      <c r="F3" s="79"/>
      <c r="H3" s="79"/>
      <c r="I3" s="132"/>
    </row>
    <row r="4" spans="1:9" s="91" customFormat="1" ht="15" customHeight="1" x14ac:dyDescent="0.35">
      <c r="A4" s="129"/>
      <c r="B4" s="92" t="s">
        <v>184</v>
      </c>
      <c r="D4" s="90"/>
      <c r="E4" s="90"/>
      <c r="F4" s="947" t="s">
        <v>456</v>
      </c>
      <c r="G4" s="948"/>
      <c r="H4" s="949"/>
      <c r="I4" s="132"/>
    </row>
    <row r="5" spans="1:9" s="91" customFormat="1" ht="15" customHeight="1" x14ac:dyDescent="0.3">
      <c r="A5" s="129"/>
      <c r="F5" s="79"/>
      <c r="H5" s="79"/>
      <c r="I5" s="132"/>
    </row>
    <row r="6" spans="1:9" s="91" customFormat="1" ht="15" customHeight="1" x14ac:dyDescent="0.3">
      <c r="A6" s="129"/>
      <c r="F6" s="79"/>
      <c r="H6" s="79"/>
      <c r="I6" s="132"/>
    </row>
    <row r="7" spans="1:9" s="91" customFormat="1" ht="15.5" x14ac:dyDescent="0.35">
      <c r="A7" s="129"/>
      <c r="B7" s="92" t="s">
        <v>185</v>
      </c>
      <c r="D7" s="104">
        <f>Deckblatt!G13</f>
        <v>0</v>
      </c>
      <c r="E7" s="103"/>
      <c r="F7" s="103"/>
      <c r="G7" s="134"/>
      <c r="H7" s="135"/>
      <c r="I7" s="132"/>
    </row>
    <row r="8" spans="1:9" s="91" customFormat="1" ht="16.5" customHeight="1" x14ac:dyDescent="0.35">
      <c r="A8" s="129"/>
      <c r="B8" s="92"/>
      <c r="D8" s="950"/>
      <c r="E8" s="950"/>
      <c r="F8" s="950"/>
      <c r="G8" s="950"/>
      <c r="H8" s="950"/>
      <c r="I8" s="132"/>
    </row>
    <row r="9" spans="1:9" s="91" customFormat="1" ht="15.75" customHeight="1" x14ac:dyDescent="0.35">
      <c r="A9" s="129"/>
      <c r="B9" s="92"/>
      <c r="D9" s="92"/>
      <c r="E9" s="90"/>
      <c r="F9" s="90"/>
      <c r="H9" s="116"/>
      <c r="I9" s="132"/>
    </row>
    <row r="10" spans="1:9" s="91" customFormat="1" ht="15.75" customHeight="1" x14ac:dyDescent="0.35">
      <c r="A10" s="129"/>
      <c r="B10" s="92"/>
      <c r="D10" s="92"/>
      <c r="E10" s="90"/>
      <c r="F10" s="90"/>
      <c r="H10" s="116"/>
      <c r="I10" s="132"/>
    </row>
    <row r="11" spans="1:9" s="91" customFormat="1" ht="17.25" customHeight="1" x14ac:dyDescent="0.35">
      <c r="A11" s="129"/>
      <c r="B11" s="92" t="s">
        <v>186</v>
      </c>
      <c r="D11" s="116"/>
      <c r="E11" s="504">
        <v>1462</v>
      </c>
      <c r="F11" s="97" t="s">
        <v>187</v>
      </c>
      <c r="G11" s="94" t="s">
        <v>188</v>
      </c>
      <c r="H11" s="117"/>
      <c r="I11" s="132"/>
    </row>
    <row r="12" spans="1:9" s="91" customFormat="1" ht="11.25" customHeight="1" x14ac:dyDescent="0.35">
      <c r="A12" s="129"/>
      <c r="B12" s="92"/>
      <c r="D12" s="136"/>
      <c r="E12" s="358"/>
      <c r="F12" s="79"/>
      <c r="H12" s="79"/>
      <c r="I12" s="132"/>
    </row>
    <row r="13" spans="1:9" s="91" customFormat="1" ht="17.25" customHeight="1" x14ac:dyDescent="0.35">
      <c r="A13" s="129"/>
      <c r="B13" s="92" t="s">
        <v>189</v>
      </c>
      <c r="D13" s="116"/>
      <c r="E13" s="505">
        <v>1624</v>
      </c>
      <c r="F13" s="97" t="s">
        <v>187</v>
      </c>
      <c r="G13" s="94" t="s">
        <v>190</v>
      </c>
      <c r="H13" s="79"/>
      <c r="I13" s="132"/>
    </row>
    <row r="14" spans="1:9" s="91" customFormat="1" ht="15.75" customHeight="1" x14ac:dyDescent="0.35">
      <c r="A14" s="129"/>
      <c r="B14" s="92" t="s">
        <v>191</v>
      </c>
      <c r="G14" s="94" t="s">
        <v>192</v>
      </c>
      <c r="I14" s="132"/>
    </row>
    <row r="15" spans="1:9" s="91" customFormat="1" ht="15.75" customHeight="1" x14ac:dyDescent="0.35">
      <c r="A15" s="129"/>
      <c r="B15" s="92"/>
      <c r="G15" s="94"/>
      <c r="I15" s="132"/>
    </row>
    <row r="16" spans="1:9" s="91" customFormat="1" ht="17.25" customHeight="1" x14ac:dyDescent="0.35">
      <c r="A16" s="129"/>
      <c r="B16" s="137"/>
      <c r="C16" s="138"/>
      <c r="D16" s="95" t="s">
        <v>127</v>
      </c>
      <c r="E16" s="491">
        <f>'Blatt  6'!E8</f>
        <v>0</v>
      </c>
      <c r="F16" s="139" t="s">
        <v>2</v>
      </c>
      <c r="G16" s="491">
        <f>'Blatt  6'!G8</f>
        <v>0</v>
      </c>
      <c r="H16" s="79"/>
      <c r="I16" s="132"/>
    </row>
    <row r="17" spans="1:9" s="91" customFormat="1" ht="17.25" customHeight="1" x14ac:dyDescent="0.35">
      <c r="A17" s="129"/>
      <c r="B17" s="137"/>
      <c r="C17" s="138"/>
      <c r="D17" s="95"/>
      <c r="E17" s="645"/>
      <c r="F17" s="139"/>
      <c r="G17" s="645"/>
      <c r="H17" s="79"/>
      <c r="I17" s="132"/>
    </row>
    <row r="18" spans="1:9" s="91" customFormat="1" ht="17.25" customHeight="1" x14ac:dyDescent="0.35">
      <c r="A18" s="129"/>
      <c r="B18" s="137"/>
      <c r="C18" s="138"/>
      <c r="D18" s="95"/>
      <c r="E18" s="359"/>
      <c r="F18" s="139"/>
      <c r="G18" s="359"/>
      <c r="H18" s="79"/>
      <c r="I18" s="132"/>
    </row>
    <row r="19" spans="1:9" s="113" customFormat="1" ht="15.75" customHeight="1" x14ac:dyDescent="0.35">
      <c r="A19" s="140"/>
      <c r="B19" s="92" t="s">
        <v>193</v>
      </c>
      <c r="C19" s="138"/>
      <c r="D19" s="138"/>
      <c r="E19" s="138"/>
      <c r="F19" s="143"/>
      <c r="G19" s="138"/>
      <c r="H19" s="143"/>
      <c r="I19" s="144"/>
    </row>
    <row r="20" spans="1:9" s="113" customFormat="1" ht="15.75" customHeight="1" x14ac:dyDescent="0.4">
      <c r="A20" s="140"/>
      <c r="B20" s="141"/>
      <c r="C20" s="138"/>
      <c r="D20" s="138"/>
      <c r="E20" s="138"/>
      <c r="F20" s="143"/>
      <c r="G20" s="138"/>
      <c r="H20" s="143"/>
      <c r="I20" s="144"/>
    </row>
    <row r="21" spans="1:9" s="90" customFormat="1" ht="15" customHeight="1" x14ac:dyDescent="0.35">
      <c r="A21" s="110"/>
      <c r="B21" s="92" t="s">
        <v>194</v>
      </c>
      <c r="D21" s="91" t="s">
        <v>195</v>
      </c>
      <c r="E21" s="360" t="s">
        <v>129</v>
      </c>
      <c r="F21" s="146"/>
      <c r="G21" s="360" t="s">
        <v>130</v>
      </c>
      <c r="H21" s="146"/>
      <c r="I21" s="118"/>
    </row>
    <row r="22" spans="1:9" s="90" customFormat="1" ht="15.75" customHeight="1" x14ac:dyDescent="0.35">
      <c r="A22" s="110"/>
      <c r="B22" s="92"/>
      <c r="C22" s="92"/>
      <c r="D22" s="91" t="s">
        <v>241</v>
      </c>
      <c r="E22" s="150"/>
      <c r="F22" s="149"/>
      <c r="G22" s="150"/>
      <c r="H22" s="149"/>
      <c r="I22" s="118"/>
    </row>
    <row r="23" spans="1:9" s="90" customFormat="1" ht="15.5" x14ac:dyDescent="0.35">
      <c r="A23" s="110"/>
      <c r="B23" s="90" t="s">
        <v>196</v>
      </c>
      <c r="C23" s="92"/>
      <c r="D23" s="91"/>
      <c r="E23" s="153" t="s">
        <v>239</v>
      </c>
      <c r="F23" s="152" t="s">
        <v>559</v>
      </c>
      <c r="G23" s="153" t="s">
        <v>239</v>
      </c>
      <c r="H23" s="152" t="s">
        <v>559</v>
      </c>
      <c r="I23" s="118"/>
    </row>
    <row r="24" spans="1:9" s="90" customFormat="1" ht="15.75" customHeight="1" x14ac:dyDescent="0.35">
      <c r="A24" s="110"/>
      <c r="B24" s="945" t="s">
        <v>457</v>
      </c>
      <c r="C24" s="946"/>
      <c r="D24" s="637"/>
      <c r="E24" s="389"/>
      <c r="F24" s="492">
        <f>IF($E$11=0,0,E24/$E$11)</f>
        <v>0</v>
      </c>
      <c r="G24" s="389"/>
      <c r="H24" s="492">
        <f>IF($E$11=0,0,G24/$E$11)</f>
        <v>0</v>
      </c>
      <c r="I24" s="158"/>
    </row>
    <row r="25" spans="1:9" s="90" customFormat="1" ht="15.75" customHeight="1" x14ac:dyDescent="0.35">
      <c r="A25" s="110"/>
      <c r="B25" s="945" t="s">
        <v>457</v>
      </c>
      <c r="C25" s="946"/>
      <c r="D25" s="637"/>
      <c r="E25" s="389"/>
      <c r="F25" s="492">
        <f>IF($E$11=0,0,E25/$E$11)</f>
        <v>0</v>
      </c>
      <c r="G25" s="389"/>
      <c r="H25" s="492">
        <f>IF($E$11=0,0,G25/$E$11)</f>
        <v>0</v>
      </c>
      <c r="I25" s="158"/>
    </row>
    <row r="26" spans="1:9" s="90" customFormat="1" ht="15.75" customHeight="1" x14ac:dyDescent="0.35">
      <c r="A26" s="110"/>
      <c r="B26" s="945" t="s">
        <v>457</v>
      </c>
      <c r="C26" s="946"/>
      <c r="D26" s="637"/>
      <c r="E26" s="389"/>
      <c r="F26" s="492">
        <f>IF($E$11=0,0,E26/$E$11)</f>
        <v>0</v>
      </c>
      <c r="G26" s="389"/>
      <c r="H26" s="492">
        <f>IF($E$11=0,0,G26/$E$11)</f>
        <v>0</v>
      </c>
      <c r="I26" s="158"/>
    </row>
    <row r="27" spans="1:9" s="90" customFormat="1" ht="15.75" customHeight="1" x14ac:dyDescent="0.35">
      <c r="A27" s="110"/>
      <c r="B27" s="945" t="s">
        <v>134</v>
      </c>
      <c r="C27" s="946"/>
      <c r="D27" s="561"/>
      <c r="E27" s="80" t="e">
        <f>(SUM(E24:E26)*'Blatt  7'!I31)/'Blatt  7'!I21</f>
        <v>#DIV/0!</v>
      </c>
      <c r="F27" s="492" t="e">
        <f>IF($E$11=0,0,E27/$E$11)</f>
        <v>#DIV/0!</v>
      </c>
      <c r="G27" s="389">
        <f>IF(SUM(G24:G26)=0,0,E27)</f>
        <v>0</v>
      </c>
      <c r="H27" s="492">
        <f>IF($E$11=0,0,G27/$E$11)</f>
        <v>0</v>
      </c>
      <c r="I27" s="158"/>
    </row>
    <row r="28" spans="1:9" s="90" customFormat="1" ht="15.75" customHeight="1" thickBot="1" x14ac:dyDescent="0.4">
      <c r="A28" s="110"/>
      <c r="B28" s="361"/>
      <c r="C28" s="125"/>
      <c r="D28" s="740" t="s">
        <v>197</v>
      </c>
      <c r="E28" s="742">
        <f>IF(E24+E25+E26=0,0,((E24+E25+E26)/COUNT(E24:E26))+(E27/COUNT(E24:E26)))</f>
        <v>0</v>
      </c>
      <c r="F28" s="719">
        <f>IF($E$11=0,0,E28/$E$11)</f>
        <v>0</v>
      </c>
      <c r="G28" s="742">
        <f>IF(G24+G25+G26=0,0,((G24+G25+G26)/COUNT(G24:G26))+(G27/COUNT(G24:G26)))</f>
        <v>0</v>
      </c>
      <c r="H28" s="742">
        <f>+G28/$E$11</f>
        <v>0</v>
      </c>
      <c r="I28" s="158"/>
    </row>
    <row r="29" spans="1:9" s="90" customFormat="1" ht="17.25" customHeight="1" thickBot="1" x14ac:dyDescent="0.4">
      <c r="A29" s="110"/>
      <c r="B29" s="159"/>
      <c r="C29" s="722" t="s">
        <v>198</v>
      </c>
      <c r="D29" s="723"/>
      <c r="E29" s="744">
        <f>IF(E28="",SUM(E24:E27),E28)</f>
        <v>0</v>
      </c>
      <c r="F29" s="744">
        <f>IF(F28="",SUM(F24:F27),F28)</f>
        <v>0</v>
      </c>
      <c r="G29" s="744">
        <f>IF(G28="",SUM(G24:G27),G28)</f>
        <v>0</v>
      </c>
      <c r="H29" s="745">
        <f>IF(H28="",SUM(H24:H27),H28)</f>
        <v>0</v>
      </c>
      <c r="I29" s="114"/>
    </row>
    <row r="30" spans="1:9" s="90" customFormat="1" ht="17.25" customHeight="1" x14ac:dyDescent="0.35">
      <c r="A30" s="110"/>
      <c r="B30" s="160"/>
      <c r="E30" s="162"/>
      <c r="F30" s="79"/>
      <c r="G30" s="162"/>
      <c r="H30" s="79"/>
      <c r="I30" s="114"/>
    </row>
    <row r="31" spans="1:9" s="90" customFormat="1" ht="15" customHeight="1" x14ac:dyDescent="0.35">
      <c r="A31" s="110"/>
      <c r="B31" s="92" t="s">
        <v>199</v>
      </c>
      <c r="E31" s="162"/>
      <c r="F31" s="79"/>
      <c r="G31" s="162"/>
      <c r="H31" s="79"/>
      <c r="I31" s="114"/>
    </row>
    <row r="32" spans="1:9" s="90" customFormat="1" ht="8.25" customHeight="1" x14ac:dyDescent="0.35">
      <c r="A32" s="110"/>
      <c r="C32" s="92"/>
      <c r="D32" s="92"/>
      <c r="E32" s="138"/>
      <c r="F32" s="138"/>
      <c r="G32" s="138"/>
      <c r="H32" s="138"/>
      <c r="I32" s="163"/>
    </row>
    <row r="33" spans="1:9" s="90" customFormat="1" ht="15.75" customHeight="1" x14ac:dyDescent="0.35">
      <c r="A33" s="110"/>
      <c r="B33" s="363" t="s">
        <v>200</v>
      </c>
      <c r="C33" s="362"/>
      <c r="D33" s="153"/>
      <c r="E33" s="80">
        <f>IF(SUM(E24:E26)=0,0,'Blatt  8'!G11/15)</f>
        <v>0</v>
      </c>
      <c r="F33" s="492">
        <f>IF($E$13=0,0,E33/$E$13)</f>
        <v>0</v>
      </c>
      <c r="G33" s="520">
        <f>IF(SUM(G24:G26)=0,0,E33)</f>
        <v>0</v>
      </c>
      <c r="H33" s="492">
        <f>IF($E$13=0,0,G33/$E$13)</f>
        <v>0</v>
      </c>
      <c r="I33" s="158"/>
    </row>
    <row r="34" spans="1:9" s="90" customFormat="1" ht="15.75" customHeight="1" thickBot="1" x14ac:dyDescent="0.4">
      <c r="A34" s="110"/>
      <c r="B34" s="363" t="s">
        <v>201</v>
      </c>
      <c r="C34" s="125"/>
      <c r="D34" s="746" t="s">
        <v>202</v>
      </c>
      <c r="E34" s="747">
        <f>IF(SUM(E24:E26)=0,0,'Blatt  8'!G14/20)</f>
        <v>0</v>
      </c>
      <c r="F34" s="719">
        <f>IF($E$13=0,0,E34/$E$13)</f>
        <v>0</v>
      </c>
      <c r="G34" s="729">
        <f>IF(SUM(G24:G26)=0,0,E34)</f>
        <v>0</v>
      </c>
      <c r="H34" s="719">
        <f>IF($E$13=0,0,G34/$E$13)</f>
        <v>0</v>
      </c>
      <c r="I34" s="158"/>
    </row>
    <row r="35" spans="1:9" s="90" customFormat="1" ht="15.75" customHeight="1" thickBot="1" x14ac:dyDescent="0.4">
      <c r="A35" s="110"/>
      <c r="B35" s="159"/>
      <c r="C35" s="722" t="s">
        <v>198</v>
      </c>
      <c r="D35" s="723"/>
      <c r="E35" s="726">
        <f>SUM(E33:E34)</f>
        <v>0</v>
      </c>
      <c r="F35" s="725">
        <f>IF($E$13=0,0,E35/$E$13)</f>
        <v>0</v>
      </c>
      <c r="G35" s="726">
        <f>SUM(G33:G34)</f>
        <v>0</v>
      </c>
      <c r="H35" s="727">
        <f>IF($E$13=0,"",G35/$E$13)</f>
        <v>0</v>
      </c>
      <c r="I35" s="114"/>
    </row>
    <row r="36" spans="1:9" s="90" customFormat="1" ht="8.25" customHeight="1" x14ac:dyDescent="0.35">
      <c r="A36" s="110"/>
      <c r="B36" s="159"/>
      <c r="C36" s="91"/>
      <c r="D36" s="93"/>
      <c r="E36" s="364"/>
      <c r="F36" s="81"/>
      <c r="G36" s="82"/>
      <c r="H36" s="81"/>
      <c r="I36" s="114"/>
    </row>
    <row r="37" spans="1:9" s="90" customFormat="1" ht="8.25" customHeight="1" x14ac:dyDescent="0.35">
      <c r="A37" s="110"/>
      <c r="B37" s="159"/>
      <c r="C37" s="91"/>
      <c r="D37" s="93"/>
      <c r="E37" s="364"/>
      <c r="F37" s="81"/>
      <c r="G37" s="82"/>
      <c r="H37" s="81"/>
      <c r="I37" s="114"/>
    </row>
    <row r="38" spans="1:9" s="90" customFormat="1" ht="15.75" customHeight="1" x14ac:dyDescent="0.35">
      <c r="A38" s="110"/>
      <c r="B38" s="92" t="s">
        <v>203</v>
      </c>
      <c r="C38" s="91"/>
      <c r="D38" s="93"/>
      <c r="E38" s="364"/>
      <c r="F38" s="81"/>
      <c r="G38" s="82"/>
      <c r="H38" s="81"/>
      <c r="I38" s="114"/>
    </row>
    <row r="39" spans="1:9" s="90" customFormat="1" ht="8.25" customHeight="1" x14ac:dyDescent="0.35">
      <c r="A39" s="110"/>
      <c r="B39" s="159"/>
      <c r="C39" s="91"/>
      <c r="D39" s="93"/>
      <c r="E39" s="364"/>
      <c r="F39" s="81"/>
      <c r="G39" s="82"/>
      <c r="H39" s="81"/>
      <c r="I39" s="114"/>
    </row>
    <row r="40" spans="1:9" s="90" customFormat="1" ht="15.75" customHeight="1" x14ac:dyDescent="0.35">
      <c r="A40" s="110"/>
      <c r="B40" s="361" t="s">
        <v>204</v>
      </c>
      <c r="C40" s="362"/>
      <c r="D40" s="365"/>
      <c r="E40" s="80">
        <f>IF(E28=0,0,F40*E13)</f>
        <v>0</v>
      </c>
      <c r="F40" s="492">
        <f>IF(SUM(E24:E26)=0,0,2)</f>
        <v>0</v>
      </c>
      <c r="G40" s="520">
        <f>IF(SUM(G24:G26)=0,0,E40)</f>
        <v>0</v>
      </c>
      <c r="H40" s="492">
        <f t="shared" ref="H40:H47" si="0">IF($E$13=0,0,G40/$E$13)</f>
        <v>0</v>
      </c>
      <c r="I40" s="158"/>
    </row>
    <row r="41" spans="1:9" s="90" customFormat="1" ht="15.75" customHeight="1" x14ac:dyDescent="0.35">
      <c r="A41" s="110"/>
      <c r="B41" s="91" t="s">
        <v>205</v>
      </c>
      <c r="C41" s="155" t="s">
        <v>206</v>
      </c>
      <c r="D41" s="165"/>
      <c r="E41" s="389"/>
      <c r="F41" s="492">
        <f t="shared" ref="F41:F48" si="1">IF($E$13=0,0,E41/$E$13)</f>
        <v>0</v>
      </c>
      <c r="G41" s="520">
        <f t="shared" ref="G41:G47" si="2">E41</f>
        <v>0</v>
      </c>
      <c r="H41" s="492">
        <f t="shared" si="0"/>
        <v>0</v>
      </c>
      <c r="I41" s="158"/>
    </row>
    <row r="42" spans="1:9" s="90" customFormat="1" ht="15.75" customHeight="1" x14ac:dyDescent="0.35">
      <c r="A42" s="110"/>
      <c r="B42" s="91"/>
      <c r="C42" s="155" t="s">
        <v>207</v>
      </c>
      <c r="D42" s="165"/>
      <c r="E42" s="389"/>
      <c r="F42" s="492">
        <f t="shared" si="1"/>
        <v>0</v>
      </c>
      <c r="G42" s="520">
        <f t="shared" si="2"/>
        <v>0</v>
      </c>
      <c r="H42" s="492">
        <f t="shared" si="0"/>
        <v>0</v>
      </c>
      <c r="I42" s="166"/>
    </row>
    <row r="43" spans="1:9" s="90" customFormat="1" ht="15.75" customHeight="1" x14ac:dyDescent="0.35">
      <c r="A43" s="110"/>
      <c r="B43" s="91"/>
      <c r="C43" s="155" t="s">
        <v>208</v>
      </c>
      <c r="D43" s="165"/>
      <c r="E43" s="389"/>
      <c r="F43" s="492">
        <f t="shared" si="1"/>
        <v>0</v>
      </c>
      <c r="G43" s="520">
        <f t="shared" si="2"/>
        <v>0</v>
      </c>
      <c r="H43" s="492">
        <f t="shared" si="0"/>
        <v>0</v>
      </c>
      <c r="I43" s="167"/>
    </row>
    <row r="44" spans="1:9" s="90" customFormat="1" ht="15.75" customHeight="1" x14ac:dyDescent="0.35">
      <c r="A44" s="110"/>
      <c r="B44" s="91"/>
      <c r="C44" s="155" t="s">
        <v>209</v>
      </c>
      <c r="D44" s="165"/>
      <c r="E44" s="389">
        <v>0</v>
      </c>
      <c r="F44" s="492">
        <f t="shared" si="1"/>
        <v>0</v>
      </c>
      <c r="G44" s="520">
        <f t="shared" si="2"/>
        <v>0</v>
      </c>
      <c r="H44" s="492">
        <f t="shared" si="0"/>
        <v>0</v>
      </c>
      <c r="I44" s="158"/>
    </row>
    <row r="45" spans="1:9" s="90" customFormat="1" ht="15.75" customHeight="1" x14ac:dyDescent="0.35">
      <c r="A45" s="110"/>
      <c r="B45" s="91"/>
      <c r="C45" s="155" t="s">
        <v>163</v>
      </c>
      <c r="D45" s="165"/>
      <c r="E45" s="389"/>
      <c r="F45" s="492">
        <f t="shared" si="1"/>
        <v>0</v>
      </c>
      <c r="G45" s="520">
        <f t="shared" si="2"/>
        <v>0</v>
      </c>
      <c r="H45" s="492">
        <f t="shared" si="0"/>
        <v>0</v>
      </c>
      <c r="I45" s="158"/>
    </row>
    <row r="46" spans="1:9" s="90" customFormat="1" ht="15.75" customHeight="1" x14ac:dyDescent="0.35">
      <c r="A46" s="110"/>
      <c r="B46" s="91"/>
      <c r="C46" s="155" t="s">
        <v>210</v>
      </c>
      <c r="D46" s="165"/>
      <c r="E46" s="389"/>
      <c r="F46" s="492">
        <f t="shared" si="1"/>
        <v>0</v>
      </c>
      <c r="G46" s="520">
        <f t="shared" si="2"/>
        <v>0</v>
      </c>
      <c r="H46" s="492">
        <f t="shared" si="0"/>
        <v>0</v>
      </c>
      <c r="I46" s="158"/>
    </row>
    <row r="47" spans="1:9" s="90" customFormat="1" ht="15.75" customHeight="1" thickBot="1" x14ac:dyDescent="0.4">
      <c r="A47" s="110"/>
      <c r="B47" s="91"/>
      <c r="C47" s="124" t="s">
        <v>211</v>
      </c>
      <c r="D47" s="128"/>
      <c r="E47" s="728"/>
      <c r="F47" s="719">
        <f t="shared" si="1"/>
        <v>0</v>
      </c>
      <c r="G47" s="729">
        <f t="shared" si="2"/>
        <v>0</v>
      </c>
      <c r="H47" s="719">
        <f t="shared" si="0"/>
        <v>0</v>
      </c>
      <c r="I47" s="158"/>
    </row>
    <row r="48" spans="1:9" s="90" customFormat="1" ht="17.25" customHeight="1" thickBot="1" x14ac:dyDescent="0.4">
      <c r="A48" s="110"/>
      <c r="B48" s="91"/>
      <c r="C48" s="722" t="s">
        <v>198</v>
      </c>
      <c r="D48" s="730"/>
      <c r="E48" s="726">
        <f>IF(E40=0,SUM(E41:E47),E40)</f>
        <v>0</v>
      </c>
      <c r="F48" s="725">
        <f t="shared" si="1"/>
        <v>0</v>
      </c>
      <c r="G48" s="726">
        <f>SUM(G40:G47)</f>
        <v>0</v>
      </c>
      <c r="H48" s="727">
        <f>IF($E$13=0,"",G48/$E$13)</f>
        <v>0</v>
      </c>
      <c r="I48" s="168"/>
    </row>
    <row r="49" spans="1:9" s="90" customFormat="1" ht="11.25" customHeight="1" thickBot="1" x14ac:dyDescent="0.4">
      <c r="A49" s="110"/>
      <c r="B49" s="91"/>
      <c r="C49" s="91"/>
      <c r="D49" s="91"/>
      <c r="E49" s="91"/>
      <c r="F49" s="91"/>
      <c r="G49" s="91"/>
      <c r="H49" s="91"/>
      <c r="I49" s="168"/>
    </row>
    <row r="50" spans="1:9" s="90" customFormat="1" ht="15.75" customHeight="1" thickBot="1" x14ac:dyDescent="0.45">
      <c r="A50" s="110"/>
      <c r="B50" s="733" t="s">
        <v>37</v>
      </c>
      <c r="C50" s="735" t="s">
        <v>212</v>
      </c>
      <c r="D50" s="730"/>
      <c r="E50" s="734">
        <f>E29+E35+E48</f>
        <v>0</v>
      </c>
      <c r="F50" s="736" t="str">
        <f>IF($E$50=0,"",F29+F35+F48)</f>
        <v/>
      </c>
      <c r="G50" s="734">
        <f>G29+G35+G48</f>
        <v>0</v>
      </c>
      <c r="H50" s="737" t="str">
        <f>IF($G$50=0,"",H29+H35+H48)</f>
        <v/>
      </c>
      <c r="I50" s="114"/>
    </row>
    <row r="51" spans="1:9" s="90" customFormat="1" ht="15.75" customHeight="1" x14ac:dyDescent="0.35">
      <c r="A51" s="110"/>
      <c r="B51" s="170"/>
      <c r="C51" s="91"/>
      <c r="D51" s="95"/>
      <c r="E51" s="364"/>
      <c r="F51" s="81"/>
      <c r="G51" s="82"/>
      <c r="H51" s="81"/>
      <c r="I51" s="114"/>
    </row>
    <row r="52" spans="1:9" s="91" customFormat="1" ht="13" customHeight="1" x14ac:dyDescent="0.3">
      <c r="A52" s="175"/>
      <c r="B52" s="176"/>
      <c r="C52" s="176"/>
      <c r="D52" s="176"/>
      <c r="E52" s="366"/>
      <c r="F52" s="178"/>
      <c r="G52" s="176"/>
      <c r="H52" s="178"/>
      <c r="I52" s="179"/>
    </row>
    <row r="56" spans="1:9" x14ac:dyDescent="0.25">
      <c r="C56" s="259"/>
    </row>
  </sheetData>
  <sheetProtection sheet="1" objects="1" scenarios="1"/>
  <mergeCells count="6">
    <mergeCell ref="B27:C27"/>
    <mergeCell ref="F4:H4"/>
    <mergeCell ref="D8:H8"/>
    <mergeCell ref="B24:C24"/>
    <mergeCell ref="B25:C25"/>
    <mergeCell ref="B26:C26"/>
  </mergeCells>
  <conditionalFormatting sqref="A1:XFD1048576">
    <cfRule type="containsErrors" dxfId="3" priority="1">
      <formula>ISERROR(A1)</formula>
    </cfRule>
  </conditionalFormatting>
  <dataValidations disablePrompts="1" count="2">
    <dataValidation type="list" allowBlank="1" showInputMessage="1" showErrorMessage="1" sqref="F4:H4" xr:uid="{00000000-0002-0000-0F00-000000000000}">
      <formula1>"pädagogische Angebote, therapeutische Angebote, psychologische Angebote"</formula1>
    </dataValidation>
    <dataValidation type="list" allowBlank="1" showInputMessage="1" showErrorMessage="1" sqref="B24:C26" xr:uid="{00000000-0002-0000-0F00-000001000000}">
      <formula1>"Sozialpädagoge/staatl. anerk.Erz., Therapeut, Psychologe"</formula1>
    </dataValidation>
  </dataValidations>
  <pageMargins left="0.55118110236220474" right="0.55118110236220474" top="0.98425196850393704" bottom="0.78740157480314965" header="0.51181102362204722" footer="0.51181102362204722"/>
  <pageSetup paperSize="9" scale="90" orientation="portrait" r:id="rId1"/>
  <headerFooter alignWithMargins="0">
    <oddHeader xml:space="preserve">&amp;LFreistaat Sachsen&amp;RVerhandlungsunterlagen SGB VIII vom 01.11.2012   
in der Fassung vom 16.03.2023
</oddHeader>
    <oddFooter>&amp;R&amp;A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P64"/>
  <sheetViews>
    <sheetView showGridLines="0" showZeros="0" tabSelected="1" view="pageLayout" topLeftCell="A3" zoomScaleNormal="90" zoomScaleSheetLayoutView="130" workbookViewId="0">
      <selection activeCell="C28" sqref="C28"/>
    </sheetView>
  </sheetViews>
  <sheetFormatPr baseColWidth="10" defaultColWidth="10" defaultRowHeight="12.5" x14ac:dyDescent="0.25"/>
  <cols>
    <col min="1" max="1" width="6" style="1" customWidth="1"/>
    <col min="2" max="2" width="8" style="1" customWidth="1"/>
    <col min="3" max="3" width="11.6328125" style="1" customWidth="1"/>
    <col min="4" max="4" width="1.90625" style="1" customWidth="1"/>
    <col min="5" max="5" width="10.36328125" style="1" customWidth="1"/>
    <col min="6" max="6" width="4.6328125" style="1" customWidth="1"/>
    <col min="7" max="7" width="10.54296875" style="1" customWidth="1"/>
    <col min="8" max="8" width="4.6328125" style="1" customWidth="1"/>
    <col min="9" max="9" width="11.90625" style="1" customWidth="1"/>
    <col min="10" max="10" width="3.6328125" style="1" customWidth="1"/>
    <col min="11" max="11" width="11.6328125" style="1" customWidth="1"/>
    <col min="12" max="12" width="1.36328125" style="1" customWidth="1"/>
    <col min="13" max="13" width="11" style="1" customWidth="1"/>
    <col min="14" max="16384" width="10" style="1"/>
  </cols>
  <sheetData>
    <row r="1" spans="1:13" ht="19.5" customHeight="1" x14ac:dyDescent="0.4">
      <c r="A1" s="958" t="s">
        <v>213</v>
      </c>
      <c r="B1" s="958"/>
      <c r="C1" s="958"/>
      <c r="D1" s="958"/>
      <c r="E1" s="958"/>
      <c r="F1" s="958"/>
      <c r="G1" s="958"/>
      <c r="H1" s="958"/>
      <c r="I1" s="958"/>
      <c r="J1" s="958"/>
      <c r="K1" s="958"/>
      <c r="L1" s="958"/>
      <c r="M1" s="958"/>
    </row>
    <row r="2" spans="1:13" ht="9.75" customHeight="1" x14ac:dyDescent="0.4">
      <c r="A2" s="63"/>
      <c r="B2" s="64"/>
      <c r="C2" s="64"/>
      <c r="D2" s="65"/>
      <c r="E2" s="64"/>
      <c r="F2" s="64"/>
      <c r="G2" s="64"/>
      <c r="H2" s="64"/>
      <c r="I2" s="64"/>
      <c r="J2" s="64"/>
      <c r="K2" s="64"/>
      <c r="L2" s="64"/>
    </row>
    <row r="3" spans="1:13" ht="14.25" customHeight="1" x14ac:dyDescent="0.25"/>
    <row r="4" spans="1:13" ht="14.25" customHeight="1" x14ac:dyDescent="0.3">
      <c r="A4" s="2" t="s">
        <v>121</v>
      </c>
      <c r="B4" s="508"/>
      <c r="C4" s="2"/>
      <c r="D4" s="509"/>
      <c r="E4" s="957">
        <f>Deckblatt!G13</f>
        <v>0</v>
      </c>
      <c r="F4" s="957"/>
      <c r="G4" s="957"/>
      <c r="H4" s="957"/>
      <c r="I4" s="957"/>
      <c r="J4" s="957"/>
      <c r="K4" s="957"/>
      <c r="L4" s="957"/>
      <c r="M4" s="957"/>
    </row>
    <row r="5" spans="1:13" ht="14.25" customHeight="1" x14ac:dyDescent="0.3">
      <c r="A5" s="2"/>
      <c r="B5" s="2"/>
      <c r="C5" s="2"/>
      <c r="D5" s="2"/>
      <c r="E5" s="960">
        <f>Deckblatt!G14</f>
        <v>0</v>
      </c>
      <c r="F5" s="960"/>
      <c r="G5" s="960"/>
      <c r="H5" s="960"/>
      <c r="I5" s="960"/>
      <c r="J5" s="960"/>
      <c r="K5" s="960"/>
      <c r="L5" s="960"/>
      <c r="M5" s="960"/>
    </row>
    <row r="6" spans="1:13" ht="6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4.25" customHeight="1" x14ac:dyDescent="0.3">
      <c r="A7" s="2" t="s">
        <v>321</v>
      </c>
      <c r="B7" s="2"/>
      <c r="C7" s="2"/>
      <c r="D7" s="2"/>
      <c r="E7" s="957">
        <f>Deckblatt!G16</f>
        <v>0</v>
      </c>
      <c r="F7" s="957"/>
      <c r="G7" s="957"/>
      <c r="H7" s="957"/>
      <c r="I7" s="957"/>
      <c r="J7" s="957"/>
      <c r="K7" s="957"/>
      <c r="L7" s="957"/>
      <c r="M7" s="957"/>
    </row>
    <row r="8" spans="1:13" ht="14.25" customHeight="1" x14ac:dyDescent="0.3">
      <c r="A8" s="2"/>
      <c r="B8" s="2"/>
      <c r="C8" s="2"/>
      <c r="D8" s="2"/>
      <c r="E8" s="960"/>
      <c r="F8" s="960"/>
      <c r="G8" s="960"/>
      <c r="H8" s="960"/>
      <c r="I8" s="960"/>
      <c r="J8" s="960"/>
      <c r="K8" s="960"/>
      <c r="L8" s="960"/>
      <c r="M8" s="960"/>
    </row>
    <row r="9" spans="1:13" ht="6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4.25" customHeight="1" x14ac:dyDescent="0.3">
      <c r="A10" s="2" t="s">
        <v>0</v>
      </c>
      <c r="B10" s="2"/>
      <c r="C10" s="2"/>
      <c r="D10" s="2"/>
      <c r="E10" s="957">
        <f>Deckblatt!G20</f>
        <v>0</v>
      </c>
      <c r="F10" s="957"/>
      <c r="G10" s="957"/>
      <c r="H10" s="957"/>
      <c r="I10" s="957"/>
      <c r="J10" s="957"/>
      <c r="K10" s="957"/>
      <c r="L10" s="957"/>
      <c r="M10" s="957"/>
    </row>
    <row r="11" spans="1:13" ht="14.25" customHeight="1" x14ac:dyDescent="0.3">
      <c r="A11" s="2"/>
      <c r="B11" s="2"/>
      <c r="C11" s="2"/>
      <c r="D11" s="2"/>
      <c r="E11" s="960">
        <f>Deckblatt!G21</f>
        <v>0</v>
      </c>
      <c r="F11" s="960"/>
      <c r="G11" s="960"/>
      <c r="H11" s="960"/>
      <c r="I11" s="960"/>
      <c r="J11" s="960"/>
      <c r="K11" s="960"/>
      <c r="L11" s="960"/>
      <c r="M11" s="960"/>
    </row>
    <row r="12" spans="1:13" ht="6" customHeigh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4.25" customHeight="1" x14ac:dyDescent="0.3">
      <c r="A13" s="2" t="s">
        <v>214</v>
      </c>
      <c r="B13" s="2"/>
      <c r="C13" s="2"/>
      <c r="D13" s="2"/>
      <c r="E13" s="957">
        <f>'Blatt  6'!D5</f>
        <v>0</v>
      </c>
      <c r="F13" s="957"/>
      <c r="G13" s="957"/>
      <c r="H13" s="957"/>
      <c r="I13" s="957"/>
      <c r="J13" s="957"/>
      <c r="K13" s="957"/>
      <c r="L13" s="957"/>
      <c r="M13" s="957"/>
    </row>
    <row r="14" spans="1:13" ht="6.7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510"/>
      <c r="M14" s="2"/>
    </row>
    <row r="15" spans="1:13" ht="14.25" customHeight="1" x14ac:dyDescent="0.3">
      <c r="A15" s="2" t="s">
        <v>215</v>
      </c>
      <c r="B15" s="2"/>
      <c r="C15" s="2"/>
      <c r="D15" s="2"/>
      <c r="E15" s="957">
        <f>'Blatt  1 u. Anlage 1LV'!D19</f>
        <v>0</v>
      </c>
      <c r="F15" s="957"/>
      <c r="G15" s="957"/>
      <c r="H15" s="957"/>
      <c r="I15" s="957"/>
      <c r="J15" s="2"/>
      <c r="K15" s="2"/>
      <c r="L15" s="510"/>
      <c r="M15" s="2"/>
    </row>
    <row r="16" spans="1:13" ht="6.7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510"/>
      <c r="M16" s="2"/>
    </row>
    <row r="17" spans="1:16" ht="14.25" customHeight="1" x14ac:dyDescent="0.3">
      <c r="A17" s="2" t="s">
        <v>124</v>
      </c>
      <c r="B17" s="2"/>
      <c r="C17" s="2"/>
      <c r="D17" s="2"/>
      <c r="E17" s="511">
        <f>'Blatt  5'!J10</f>
        <v>0</v>
      </c>
      <c r="F17" s="2"/>
      <c r="G17" s="2"/>
      <c r="H17" s="2"/>
      <c r="I17" s="2"/>
      <c r="J17" s="67" t="s">
        <v>126</v>
      </c>
      <c r="K17" s="598" t="str">
        <f>'Blatt  5'!E43</f>
        <v/>
      </c>
      <c r="L17" s="2" t="s">
        <v>322</v>
      </c>
      <c r="M17" s="2"/>
    </row>
    <row r="18" spans="1:16" ht="14.25" customHeight="1" x14ac:dyDescent="0.3">
      <c r="A18" s="2"/>
      <c r="B18" s="2"/>
      <c r="C18" s="2"/>
      <c r="D18" s="2"/>
      <c r="E18" s="78"/>
      <c r="F18" s="2"/>
      <c r="G18" s="2"/>
      <c r="H18" s="2"/>
      <c r="I18" s="2"/>
      <c r="J18" s="67"/>
      <c r="K18" s="599">
        <f>'Blatt  5'!K43</f>
        <v>0</v>
      </c>
      <c r="L18" s="2" t="s">
        <v>323</v>
      </c>
      <c r="M18" s="2"/>
    </row>
    <row r="19" spans="1:16" ht="14.2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6" ht="14.25" customHeight="1" x14ac:dyDescent="0.35">
      <c r="A20" s="68" t="s">
        <v>324</v>
      </c>
      <c r="E20" s="512">
        <f>C28</f>
        <v>0</v>
      </c>
      <c r="L20" s="66"/>
    </row>
    <row r="21" spans="1:16" s="2" customFormat="1" ht="14.25" customHeight="1" x14ac:dyDescent="0.3">
      <c r="C21" s="2" t="s">
        <v>334</v>
      </c>
      <c r="E21" s="2" t="s">
        <v>325</v>
      </c>
      <c r="G21" s="2" t="s">
        <v>249</v>
      </c>
    </row>
    <row r="22" spans="1:16" s="2" customFormat="1" ht="14.25" customHeight="1" x14ac:dyDescent="0.3">
      <c r="C22" s="2" t="s">
        <v>335</v>
      </c>
      <c r="E22" s="70" t="s">
        <v>326</v>
      </c>
      <c r="G22" s="2" t="s">
        <v>327</v>
      </c>
    </row>
    <row r="23" spans="1:16" s="2" customFormat="1" ht="6" customHeight="1" x14ac:dyDescent="0.3">
      <c r="E23" s="67"/>
    </row>
    <row r="24" spans="1:16" s="2" customFormat="1" ht="14.25" customHeight="1" x14ac:dyDescent="0.3">
      <c r="A24" s="2" t="s">
        <v>217</v>
      </c>
      <c r="C24" s="525">
        <f>Deckblatt!K46</f>
        <v>0</v>
      </c>
      <c r="E24" s="525"/>
      <c r="F24" s="513"/>
      <c r="G24" s="525"/>
      <c r="M24" s="67" t="s">
        <v>14</v>
      </c>
    </row>
    <row r="25" spans="1:16" s="2" customFormat="1" ht="6" customHeight="1" x14ac:dyDescent="0.3">
      <c r="C25" s="513"/>
      <c r="E25" s="513"/>
      <c r="F25" s="513"/>
      <c r="G25" s="513"/>
    </row>
    <row r="26" spans="1:16" s="2" customFormat="1" ht="14.25" customHeight="1" x14ac:dyDescent="0.3">
      <c r="A26" s="2" t="s">
        <v>219</v>
      </c>
      <c r="C26" s="512" t="e">
        <f>G26+E26</f>
        <v>#VALUE!</v>
      </c>
      <c r="E26" s="512" t="e">
        <f>'Protokoll 2'!D33</f>
        <v>#VALUE!</v>
      </c>
      <c r="F26" s="513"/>
      <c r="G26" s="512">
        <f>'Protokoll 2'!D42</f>
        <v>0</v>
      </c>
      <c r="H26" s="2" t="s">
        <v>220</v>
      </c>
      <c r="I26" s="638">
        <f>Deckblatt!K42</f>
        <v>0</v>
      </c>
      <c r="J26" s="2" t="s">
        <v>6</v>
      </c>
      <c r="K26" s="516">
        <f>Deckblatt!M42</f>
        <v>0</v>
      </c>
      <c r="M26" s="67" t="s">
        <v>218</v>
      </c>
    </row>
    <row r="27" spans="1:16" s="2" customFormat="1" ht="6.75" customHeight="1" x14ac:dyDescent="0.3">
      <c r="C27" s="513"/>
      <c r="E27" s="513"/>
      <c r="F27" s="513"/>
      <c r="G27" s="513"/>
    </row>
    <row r="28" spans="1:16" s="2" customFormat="1" ht="14.25" customHeight="1" x14ac:dyDescent="0.3">
      <c r="A28" s="2" t="s">
        <v>221</v>
      </c>
      <c r="C28" s="512">
        <f>G28+E28</f>
        <v>0</v>
      </c>
      <c r="E28" s="512">
        <f>'Protokoll 2'!E33</f>
        <v>0</v>
      </c>
      <c r="F28" s="513"/>
      <c r="G28" s="512">
        <f>'Protokoll 2'!E42</f>
        <v>0</v>
      </c>
      <c r="H28" s="2" t="s">
        <v>220</v>
      </c>
      <c r="I28" s="526">
        <f>'Blatt  5'!J7</f>
        <v>0</v>
      </c>
      <c r="J28" s="2" t="s">
        <v>6</v>
      </c>
      <c r="K28" s="526">
        <f>'Blatt  5'!J8</f>
        <v>0</v>
      </c>
      <c r="M28" s="567">
        <f>IF('Blatt  5'!K35=365,C28*0.8,0)</f>
        <v>0</v>
      </c>
      <c r="P28" s="513"/>
    </row>
    <row r="29" spans="1:16" s="2" customFormat="1" ht="14.25" customHeight="1" x14ac:dyDescent="0.3">
      <c r="G29" s="77"/>
      <c r="I29" s="514"/>
    </row>
    <row r="30" spans="1:16" ht="14.25" customHeight="1" x14ac:dyDescent="0.35">
      <c r="A30" s="68" t="s">
        <v>328</v>
      </c>
      <c r="B30" s="69"/>
      <c r="E30" s="72"/>
      <c r="I30" s="71"/>
    </row>
    <row r="31" spans="1:16" ht="6" customHeight="1" x14ac:dyDescent="0.3">
      <c r="A31" s="69"/>
      <c r="B31" s="69"/>
      <c r="E31" s="72"/>
      <c r="I31" s="71"/>
    </row>
    <row r="32" spans="1:16" s="2" customFormat="1" ht="14.25" customHeight="1" x14ac:dyDescent="0.3">
      <c r="C32" s="507" t="s">
        <v>329</v>
      </c>
      <c r="E32" s="507" t="s">
        <v>330</v>
      </c>
      <c r="G32" s="507" t="s">
        <v>331</v>
      </c>
      <c r="I32" s="959"/>
      <c r="J32" s="959"/>
      <c r="K32" s="959"/>
    </row>
    <row r="33" spans="1:13" s="2" customFormat="1" ht="6" customHeight="1" x14ac:dyDescent="0.3">
      <c r="A33" s="73"/>
      <c r="B33" s="73"/>
      <c r="E33" s="74"/>
      <c r="G33" s="74"/>
    </row>
    <row r="34" spans="1:13" s="2" customFormat="1" ht="14.25" customHeight="1" x14ac:dyDescent="0.3">
      <c r="A34" s="2" t="s">
        <v>248</v>
      </c>
      <c r="C34" s="564">
        <f>Deckblatt!K50</f>
        <v>0</v>
      </c>
      <c r="D34" s="75"/>
      <c r="E34" s="515">
        <f>Deckblatt!K54</f>
        <v>0</v>
      </c>
      <c r="F34" s="75"/>
      <c r="G34" s="515">
        <f>Deckblatt!K58</f>
        <v>0</v>
      </c>
    </row>
    <row r="35" spans="1:13" s="2" customFormat="1" ht="6.75" customHeight="1" x14ac:dyDescent="0.3">
      <c r="C35" s="75"/>
      <c r="D35" s="75"/>
      <c r="E35" s="75"/>
      <c r="F35" s="75"/>
      <c r="G35" s="75"/>
    </row>
    <row r="36" spans="1:13" s="2" customFormat="1" ht="14.25" customHeight="1" x14ac:dyDescent="0.3">
      <c r="A36" s="2" t="s">
        <v>219</v>
      </c>
      <c r="C36" s="515" t="str">
        <f>'Blatt  11 päd'!F50</f>
        <v/>
      </c>
      <c r="D36" s="75"/>
      <c r="E36" s="515" t="str">
        <f>'Blatt  11 therap'!F50</f>
        <v/>
      </c>
      <c r="F36" s="75"/>
      <c r="G36" s="515" t="str">
        <f>'Blatt  11 psych'!F50</f>
        <v/>
      </c>
      <c r="H36" s="67" t="s">
        <v>220</v>
      </c>
      <c r="I36" s="516">
        <f>I26</f>
        <v>0</v>
      </c>
      <c r="J36" s="2" t="s">
        <v>6</v>
      </c>
      <c r="K36" s="516">
        <f>K26</f>
        <v>0</v>
      </c>
    </row>
    <row r="37" spans="1:13" s="2" customFormat="1" ht="6.75" customHeight="1" x14ac:dyDescent="0.3">
      <c r="C37" s="75"/>
      <c r="D37" s="75"/>
      <c r="E37" s="75"/>
      <c r="F37" s="75"/>
      <c r="G37" s="75"/>
      <c r="H37" s="67"/>
    </row>
    <row r="38" spans="1:13" s="2" customFormat="1" ht="14.25" customHeight="1" x14ac:dyDescent="0.3">
      <c r="A38" s="2" t="s">
        <v>221</v>
      </c>
      <c r="C38" s="515" t="str">
        <f>'Blatt  11 päd'!H50</f>
        <v/>
      </c>
      <c r="D38" s="75"/>
      <c r="E38" s="515" t="str">
        <f>'Blatt  11 therap'!H50</f>
        <v/>
      </c>
      <c r="F38" s="75"/>
      <c r="G38" s="515" t="str">
        <f>'Blatt  11 psych'!H50</f>
        <v/>
      </c>
      <c r="H38" s="67" t="s">
        <v>220</v>
      </c>
      <c r="I38" s="516">
        <f>I28</f>
        <v>0</v>
      </c>
      <c r="J38" s="2" t="s">
        <v>6</v>
      </c>
      <c r="K38" s="516">
        <f>K28</f>
        <v>0</v>
      </c>
    </row>
    <row r="39" spans="1:13" s="2" customFormat="1" ht="14.25" customHeight="1" x14ac:dyDescent="0.3">
      <c r="A39" s="517"/>
      <c r="B39" s="517"/>
      <c r="C39" s="517"/>
      <c r="D39" s="517"/>
      <c r="E39" s="517"/>
      <c r="F39" s="517"/>
      <c r="G39" s="517"/>
      <c r="H39" s="517"/>
      <c r="I39" s="517"/>
      <c r="J39" s="517"/>
      <c r="K39" s="517"/>
      <c r="L39" s="517"/>
      <c r="M39" s="517"/>
    </row>
    <row r="40" spans="1:13" s="2" customFormat="1" ht="0.75" customHeight="1" x14ac:dyDescent="0.3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</row>
    <row r="41" spans="1:13" s="2" customFormat="1" ht="5.25" customHeight="1" x14ac:dyDescent="0.3"/>
    <row r="42" spans="1:13" s="2" customFormat="1" ht="14.25" customHeight="1" x14ac:dyDescent="0.3">
      <c r="A42" s="2" t="s">
        <v>222</v>
      </c>
      <c r="D42" s="77"/>
      <c r="E42" s="961"/>
      <c r="F42" s="961"/>
      <c r="H42" s="2" t="s">
        <v>223</v>
      </c>
      <c r="I42" s="951"/>
      <c r="J42" s="951"/>
      <c r="K42" s="951"/>
      <c r="L42" s="951"/>
      <c r="M42" s="951"/>
    </row>
    <row r="43" spans="1:13" s="2" customFormat="1" ht="9" customHeight="1" x14ac:dyDescent="0.3"/>
    <row r="44" spans="1:13" s="2" customFormat="1" ht="14.25" customHeight="1" x14ac:dyDescent="0.3">
      <c r="A44" s="2" t="s">
        <v>332</v>
      </c>
      <c r="C44" s="78"/>
      <c r="G44" s="2" t="s">
        <v>224</v>
      </c>
    </row>
    <row r="45" spans="1:13" s="2" customFormat="1" ht="6" customHeight="1" x14ac:dyDescent="0.3"/>
    <row r="46" spans="1:13" s="2" customFormat="1" ht="14.25" customHeight="1" x14ac:dyDescent="0.3">
      <c r="A46" s="951"/>
      <c r="B46" s="951"/>
      <c r="C46" s="951"/>
      <c r="D46" s="951"/>
      <c r="G46" s="957" t="s">
        <v>333</v>
      </c>
      <c r="H46" s="957"/>
      <c r="I46" s="957"/>
      <c r="J46" s="957"/>
      <c r="K46" s="957"/>
      <c r="L46" s="957"/>
      <c r="M46" s="957"/>
    </row>
    <row r="47" spans="1:13" s="2" customFormat="1" ht="14.25" customHeight="1" x14ac:dyDescent="0.3">
      <c r="A47" s="951"/>
      <c r="B47" s="951"/>
      <c r="C47" s="951"/>
      <c r="D47" s="951"/>
      <c r="G47" s="951"/>
      <c r="H47" s="951"/>
      <c r="I47" s="951"/>
      <c r="J47" s="951"/>
      <c r="K47" s="951"/>
      <c r="L47" s="951"/>
      <c r="M47" s="951"/>
    </row>
    <row r="48" spans="1:13" s="2" customFormat="1" ht="14.25" customHeight="1" x14ac:dyDescent="0.3">
      <c r="A48" s="956"/>
      <c r="B48" s="956"/>
      <c r="C48" s="956"/>
      <c r="D48" s="956"/>
      <c r="G48" s="951"/>
      <c r="H48" s="951"/>
      <c r="I48" s="951"/>
      <c r="J48" s="951"/>
      <c r="K48" s="951"/>
      <c r="L48" s="951"/>
      <c r="M48" s="951"/>
    </row>
    <row r="49" spans="1:13" s="2" customFormat="1" ht="14.25" customHeight="1" x14ac:dyDescent="0.3">
      <c r="A49" s="956"/>
      <c r="B49" s="956"/>
      <c r="C49" s="956"/>
      <c r="D49" s="956"/>
      <c r="G49" s="951"/>
      <c r="H49" s="951"/>
      <c r="I49" s="951"/>
      <c r="J49" s="951"/>
      <c r="K49" s="951"/>
      <c r="L49" s="951"/>
      <c r="M49" s="951"/>
    </row>
    <row r="50" spans="1:13" s="2" customFormat="1" ht="14.25" customHeight="1" x14ac:dyDescent="0.3">
      <c r="A50" s="956"/>
      <c r="B50" s="956"/>
      <c r="C50" s="956"/>
      <c r="D50" s="956"/>
      <c r="G50" s="951"/>
      <c r="H50" s="951"/>
      <c r="I50" s="951"/>
      <c r="J50" s="951"/>
      <c r="K50" s="951"/>
      <c r="L50" s="951"/>
      <c r="M50" s="951"/>
    </row>
    <row r="51" spans="1:13" s="2" customFormat="1" ht="14.25" customHeight="1" x14ac:dyDescent="0.3">
      <c r="A51" s="956"/>
      <c r="B51" s="956"/>
      <c r="C51" s="956"/>
      <c r="D51" s="956"/>
      <c r="G51" s="951"/>
      <c r="H51" s="951"/>
      <c r="I51" s="951"/>
      <c r="J51" s="951"/>
      <c r="K51" s="951"/>
      <c r="L51" s="951"/>
      <c r="M51" s="951"/>
    </row>
    <row r="52" spans="1:13" s="2" customFormat="1" ht="14.25" customHeight="1" x14ac:dyDescent="0.3">
      <c r="A52" s="956"/>
      <c r="B52" s="956"/>
      <c r="C52" s="956"/>
      <c r="D52" s="956"/>
      <c r="G52" s="951"/>
      <c r="H52" s="951"/>
      <c r="I52" s="951"/>
      <c r="J52" s="951"/>
      <c r="K52" s="951"/>
      <c r="L52" s="951"/>
      <c r="M52" s="951"/>
    </row>
    <row r="53" spans="1:13" s="2" customFormat="1" ht="14.25" customHeight="1" x14ac:dyDescent="0.3">
      <c r="A53" s="951"/>
      <c r="B53" s="951"/>
      <c r="C53" s="951"/>
      <c r="D53" s="951"/>
      <c r="G53" s="951"/>
      <c r="H53" s="951"/>
      <c r="I53" s="951"/>
      <c r="J53" s="951"/>
      <c r="K53" s="951"/>
      <c r="L53" s="951"/>
      <c r="M53" s="951"/>
    </row>
    <row r="54" spans="1:13" s="2" customFormat="1" ht="14.25" customHeight="1" x14ac:dyDescent="0.3">
      <c r="A54" s="951"/>
      <c r="B54" s="951"/>
      <c r="C54" s="951"/>
      <c r="D54" s="951"/>
      <c r="G54" s="951"/>
      <c r="H54" s="951"/>
      <c r="I54" s="951"/>
      <c r="J54" s="951"/>
      <c r="K54" s="951"/>
      <c r="L54" s="951"/>
      <c r="M54" s="951"/>
    </row>
    <row r="55" spans="1:13" ht="6.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66"/>
    </row>
    <row r="56" spans="1:13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66"/>
    </row>
    <row r="57" spans="1:13" ht="14.25" customHeight="1" x14ac:dyDescent="0.3">
      <c r="D57" s="2"/>
      <c r="E57" s="2"/>
      <c r="F57" s="2"/>
      <c r="L57" s="78"/>
    </row>
    <row r="58" spans="1:13" ht="14.25" customHeight="1" x14ac:dyDescent="0.3">
      <c r="D58" s="2"/>
      <c r="E58" s="2"/>
      <c r="F58" s="2"/>
    </row>
    <row r="59" spans="1:13" ht="14.25" customHeight="1" x14ac:dyDescent="0.3">
      <c r="A59" s="953"/>
      <c r="B59" s="953"/>
      <c r="C59" s="953"/>
      <c r="D59" s="2"/>
      <c r="E59" s="2"/>
      <c r="F59" s="2"/>
      <c r="G59" s="2"/>
      <c r="I59" s="557"/>
      <c r="J59" s="953"/>
      <c r="K59" s="953"/>
      <c r="L59" s="953"/>
      <c r="M59" s="953"/>
    </row>
    <row r="60" spans="1:13" ht="14.25" customHeight="1" x14ac:dyDescent="0.3">
      <c r="A60" s="954" t="s">
        <v>3</v>
      </c>
      <c r="B60" s="954"/>
      <c r="C60" s="954"/>
      <c r="D60" s="2"/>
      <c r="I60" s="2"/>
      <c r="J60" s="954" t="s">
        <v>462</v>
      </c>
      <c r="K60" s="954"/>
      <c r="L60" s="954"/>
      <c r="M60" s="954"/>
    </row>
    <row r="61" spans="1:13" ht="14.25" customHeight="1" x14ac:dyDescent="0.3">
      <c r="B61" s="2"/>
      <c r="C61" s="2"/>
      <c r="D61" s="2"/>
      <c r="E61" s="952">
        <f>A46</f>
        <v>0</v>
      </c>
      <c r="F61" s="952"/>
      <c r="G61" s="952"/>
      <c r="H61" s="952"/>
      <c r="I61" s="2"/>
      <c r="J61" s="955" t="s">
        <v>4</v>
      </c>
      <c r="K61" s="955"/>
      <c r="L61" s="955"/>
      <c r="M61" s="955"/>
    </row>
    <row r="62" spans="1:13" ht="14" x14ac:dyDescent="0.3">
      <c r="E62" s="2"/>
      <c r="F62" s="530" t="s">
        <v>333</v>
      </c>
      <c r="G62" s="2"/>
    </row>
    <row r="63" spans="1:13" s="506" customFormat="1" ht="4.5" customHeight="1" x14ac:dyDescent="0.2"/>
    <row r="64" spans="1:13" ht="14" x14ac:dyDescent="0.3">
      <c r="A64" s="2"/>
    </row>
  </sheetData>
  <sheetProtection sheet="1" objects="1" scenarios="1"/>
  <mergeCells count="36">
    <mergeCell ref="A1:M1"/>
    <mergeCell ref="I32:K32"/>
    <mergeCell ref="G51:M51"/>
    <mergeCell ref="G52:M52"/>
    <mergeCell ref="E11:M11"/>
    <mergeCell ref="E13:M13"/>
    <mergeCell ref="E15:I15"/>
    <mergeCell ref="E42:F42"/>
    <mergeCell ref="I42:M42"/>
    <mergeCell ref="E4:M4"/>
    <mergeCell ref="E5:M5"/>
    <mergeCell ref="E7:M7"/>
    <mergeCell ref="E8:M8"/>
    <mergeCell ref="E10:M10"/>
    <mergeCell ref="A49:D49"/>
    <mergeCell ref="A50:D50"/>
    <mergeCell ref="A51:D51"/>
    <mergeCell ref="A52:D52"/>
    <mergeCell ref="G46:M46"/>
    <mergeCell ref="G47:M47"/>
    <mergeCell ref="G48:M48"/>
    <mergeCell ref="G49:M49"/>
    <mergeCell ref="G50:M50"/>
    <mergeCell ref="A46:D46"/>
    <mergeCell ref="A47:D47"/>
    <mergeCell ref="A48:D48"/>
    <mergeCell ref="A53:D53"/>
    <mergeCell ref="G53:M53"/>
    <mergeCell ref="A54:D54"/>
    <mergeCell ref="G54:M54"/>
    <mergeCell ref="E61:H61"/>
    <mergeCell ref="J59:M59"/>
    <mergeCell ref="A60:C60"/>
    <mergeCell ref="A59:C59"/>
    <mergeCell ref="J61:M61"/>
    <mergeCell ref="J60:M60"/>
  </mergeCells>
  <phoneticPr fontId="6" type="noConversion"/>
  <conditionalFormatting sqref="A1 N1:XFD1 A2:XFD18 A19:J19 N19:XFD19 A20:XFD41 A42:E42 G42:XFD42 A60:J60 N60:XFD60 A61:XFD1048576">
    <cfRule type="containsErrors" dxfId="2" priority="3">
      <formula>ISERROR(A1)</formula>
    </cfRule>
  </conditionalFormatting>
  <conditionalFormatting sqref="A43:XFD59">
    <cfRule type="containsErrors" dxfId="1" priority="1">
      <formula>ISERROR(A43)</formula>
    </cfRule>
  </conditionalFormatting>
  <pageMargins left="0.55118110236220474" right="0.55118110236220474" top="0.98425196850393704" bottom="0.78740157480314965" header="0.51181102362204722" footer="0.51181102362204722"/>
  <pageSetup paperSize="9" scale="95" orientation="portrait" r:id="rId1"/>
  <headerFooter alignWithMargins="0">
    <oddHeader xml:space="preserve">&amp;LFreistaat Sachsen&amp;RVerhandlungsunterlagen SGB VIII vom 01.11.2012   
in der Fassung vom 16.03.2023
</oddHeader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F59"/>
  <sheetViews>
    <sheetView showGridLines="0" showZeros="0" view="pageLayout" zoomScaleNormal="115" zoomScaleSheetLayoutView="130" workbookViewId="0">
      <selection activeCell="D47" sqref="D47"/>
    </sheetView>
  </sheetViews>
  <sheetFormatPr baseColWidth="10" defaultColWidth="11.453125" defaultRowHeight="15.5" x14ac:dyDescent="0.35"/>
  <cols>
    <col min="1" max="1" width="6.6328125" style="105" customWidth="1"/>
    <col min="2" max="2" width="29.54296875" style="105" customWidth="1"/>
    <col min="3" max="3" width="13.6328125" style="105" customWidth="1"/>
    <col min="4" max="6" width="16.6328125" style="367" customWidth="1"/>
    <col min="7" max="7" width="1.36328125" style="105" customWidth="1"/>
    <col min="8" max="16384" width="11.453125" style="105"/>
  </cols>
  <sheetData>
    <row r="1" spans="1:6" ht="14.15" customHeight="1" x14ac:dyDescent="0.35">
      <c r="A1" s="372" t="s">
        <v>226</v>
      </c>
      <c r="B1" s="372"/>
      <c r="C1" s="962" t="s">
        <v>225</v>
      </c>
      <c r="D1" s="962"/>
      <c r="E1" s="962"/>
      <c r="F1" s="562">
        <f>'Protokoll 1'!E42</f>
        <v>0</v>
      </c>
    </row>
    <row r="2" spans="1:6" ht="6" customHeight="1" x14ac:dyDescent="0.35">
      <c r="A2" s="551"/>
      <c r="C2" s="550"/>
      <c r="D2" s="550"/>
      <c r="E2" s="550"/>
      <c r="F2" s="550"/>
    </row>
    <row r="3" spans="1:6" ht="14.15" customHeight="1" x14ac:dyDescent="0.35">
      <c r="A3" s="968"/>
      <c r="B3" s="968"/>
      <c r="C3" s="968"/>
      <c r="D3" s="968"/>
      <c r="E3" s="968"/>
      <c r="F3" s="968"/>
    </row>
    <row r="4" spans="1:6" ht="14.15" customHeight="1" x14ac:dyDescent="0.35">
      <c r="A4" s="968"/>
      <c r="B4" s="968"/>
      <c r="C4" s="968"/>
      <c r="D4" s="968"/>
      <c r="E4" s="968"/>
      <c r="F4" s="968"/>
    </row>
    <row r="5" spans="1:6" ht="14.15" customHeight="1" x14ac:dyDescent="0.35">
      <c r="A5" s="968"/>
      <c r="B5" s="968"/>
      <c r="C5" s="968"/>
      <c r="D5" s="968"/>
      <c r="E5" s="968"/>
      <c r="F5" s="968"/>
    </row>
    <row r="6" spans="1:6" ht="14.15" customHeight="1" x14ac:dyDescent="0.35">
      <c r="A6" s="969"/>
      <c r="B6" s="969"/>
      <c r="C6" s="969"/>
      <c r="D6" s="969"/>
      <c r="E6" s="969"/>
      <c r="F6" s="969"/>
    </row>
    <row r="7" spans="1:6" ht="3.65" customHeight="1" x14ac:dyDescent="0.35">
      <c r="A7" s="106"/>
    </row>
    <row r="8" spans="1:6" ht="13.5" customHeight="1" x14ac:dyDescent="0.35">
      <c r="A8" s="551" t="s">
        <v>227</v>
      </c>
      <c r="D8" s="531" t="s">
        <v>511</v>
      </c>
      <c r="E8" s="531" t="s">
        <v>511</v>
      </c>
      <c r="F8" s="531" t="s">
        <v>511</v>
      </c>
    </row>
    <row r="9" spans="1:6" ht="14.15" customHeight="1" x14ac:dyDescent="0.35">
      <c r="A9" s="107"/>
      <c r="D9" s="532" t="s">
        <v>228</v>
      </c>
      <c r="E9" s="532" t="s">
        <v>216</v>
      </c>
      <c r="F9" s="532" t="s">
        <v>229</v>
      </c>
    </row>
    <row r="10" spans="1:6" ht="14.15" customHeight="1" x14ac:dyDescent="0.35">
      <c r="B10" s="105" t="s">
        <v>230</v>
      </c>
      <c r="D10" s="533"/>
      <c r="E10" s="534"/>
      <c r="F10" s="533" t="s">
        <v>231</v>
      </c>
    </row>
    <row r="11" spans="1:6" ht="3.65" customHeight="1" x14ac:dyDescent="0.35">
      <c r="A11" s="106"/>
      <c r="D11" s="535"/>
      <c r="E11" s="535"/>
      <c r="F11" s="535"/>
    </row>
    <row r="12" spans="1:6" s="372" customFormat="1" ht="15" customHeight="1" x14ac:dyDescent="0.3">
      <c r="A12" s="369" t="s">
        <v>131</v>
      </c>
      <c r="B12" s="370" t="s">
        <v>46</v>
      </c>
      <c r="C12" s="371"/>
      <c r="D12" s="712" t="str">
        <f>'Blatt  6'!F19</f>
        <v/>
      </c>
      <c r="E12" s="712" t="str">
        <f>'Blatt  6'!H19</f>
        <v/>
      </c>
      <c r="F12" s="552"/>
    </row>
    <row r="13" spans="1:6" s="372" customFormat="1" ht="15" customHeight="1" x14ac:dyDescent="0.3">
      <c r="A13" s="369" t="s">
        <v>133</v>
      </c>
      <c r="B13" s="370" t="s">
        <v>134</v>
      </c>
      <c r="C13" s="371"/>
      <c r="D13" s="712" t="str">
        <f>'Blatt  6'!F20</f>
        <v/>
      </c>
      <c r="E13" s="712" t="str">
        <f>'Blatt  6'!H20</f>
        <v/>
      </c>
      <c r="F13" s="552"/>
    </row>
    <row r="14" spans="1:6" ht="15.75" customHeight="1" x14ac:dyDescent="0.35">
      <c r="A14" s="373"/>
      <c r="B14" s="374" t="s">
        <v>29</v>
      </c>
      <c r="C14" s="375"/>
      <c r="D14" s="713">
        <f>SUM(D12:D13)</f>
        <v>0</v>
      </c>
      <c r="E14" s="713">
        <f>SUM(E12:E13)</f>
        <v>0</v>
      </c>
      <c r="F14" s="552"/>
    </row>
    <row r="15" spans="1:6" ht="14.15" customHeight="1" x14ac:dyDescent="0.35">
      <c r="B15" s="106" t="s">
        <v>232</v>
      </c>
      <c r="C15" s="106"/>
      <c r="D15" s="553"/>
      <c r="E15" s="554"/>
      <c r="F15" s="554"/>
    </row>
    <row r="16" spans="1:6" s="372" customFormat="1" ht="15" customHeight="1" x14ac:dyDescent="0.3">
      <c r="A16" s="376" t="s">
        <v>245</v>
      </c>
      <c r="B16" s="370" t="s">
        <v>137</v>
      </c>
      <c r="C16" s="371"/>
      <c r="D16" s="712" t="str">
        <f>'Blatt  6'!F24</f>
        <v/>
      </c>
      <c r="E16" s="712" t="str">
        <f>'Blatt  6'!H24</f>
        <v/>
      </c>
      <c r="F16" s="552"/>
    </row>
    <row r="17" spans="1:6" s="372" customFormat="1" ht="15" customHeight="1" x14ac:dyDescent="0.3">
      <c r="A17" s="376" t="s">
        <v>246</v>
      </c>
      <c r="B17" s="370" t="s">
        <v>247</v>
      </c>
      <c r="C17" s="371"/>
      <c r="D17" s="712" t="e">
        <f>'Blatt  6'!F25</f>
        <v>#VALUE!</v>
      </c>
      <c r="E17" s="712" t="str">
        <f>'Blatt  6'!H25</f>
        <v/>
      </c>
      <c r="F17" s="552"/>
    </row>
    <row r="18" spans="1:6" s="372" customFormat="1" ht="15" customHeight="1" x14ac:dyDescent="0.3">
      <c r="A18" s="376" t="s">
        <v>138</v>
      </c>
      <c r="B18" s="370" t="s">
        <v>139</v>
      </c>
      <c r="C18" s="371"/>
      <c r="D18" s="712" t="str">
        <f>'Blatt  6'!F26</f>
        <v/>
      </c>
      <c r="E18" s="712" t="str">
        <f>'Blatt  6'!H26</f>
        <v/>
      </c>
      <c r="F18" s="552"/>
    </row>
    <row r="19" spans="1:6" s="372" customFormat="1" ht="15" customHeight="1" x14ac:dyDescent="0.3">
      <c r="A19" s="376" t="s">
        <v>140</v>
      </c>
      <c r="B19" s="370" t="s">
        <v>141</v>
      </c>
      <c r="C19" s="371"/>
      <c r="D19" s="712" t="str">
        <f>'Blatt  6'!F27</f>
        <v/>
      </c>
      <c r="E19" s="712" t="str">
        <f>'Blatt  6'!H27</f>
        <v/>
      </c>
      <c r="F19" s="552"/>
    </row>
    <row r="20" spans="1:6" s="372" customFormat="1" ht="15" customHeight="1" x14ac:dyDescent="0.3">
      <c r="A20" s="376" t="s">
        <v>142</v>
      </c>
      <c r="B20" s="370" t="s">
        <v>143</v>
      </c>
      <c r="C20" s="371"/>
      <c r="D20" s="712" t="str">
        <f>'Blatt  6'!F28</f>
        <v/>
      </c>
      <c r="E20" s="712" t="str">
        <f>'Blatt  6'!H28</f>
        <v/>
      </c>
      <c r="F20" s="552"/>
    </row>
    <row r="21" spans="1:6" s="372" customFormat="1" ht="15" customHeight="1" x14ac:dyDescent="0.3">
      <c r="A21" s="376" t="s">
        <v>144</v>
      </c>
      <c r="B21" s="370" t="s">
        <v>145</v>
      </c>
      <c r="C21" s="371"/>
      <c r="D21" s="712" t="str">
        <f>'Blatt  6'!F29</f>
        <v/>
      </c>
      <c r="E21" s="712" t="str">
        <f>'Blatt  6'!H29</f>
        <v/>
      </c>
      <c r="F21" s="552"/>
    </row>
    <row r="22" spans="1:6" s="372" customFormat="1" ht="15" customHeight="1" x14ac:dyDescent="0.3">
      <c r="A22" s="376" t="s">
        <v>146</v>
      </c>
      <c r="B22" s="370" t="s">
        <v>147</v>
      </c>
      <c r="C22" s="371"/>
      <c r="D22" s="712" t="str">
        <f>'Blatt  6'!F30</f>
        <v/>
      </c>
      <c r="E22" s="712" t="str">
        <f>'Blatt  6'!H30</f>
        <v/>
      </c>
      <c r="F22" s="552"/>
    </row>
    <row r="23" spans="1:6" s="372" customFormat="1" ht="15" customHeight="1" x14ac:dyDescent="0.3">
      <c r="A23" s="376" t="s">
        <v>148</v>
      </c>
      <c r="B23" s="370" t="s">
        <v>149</v>
      </c>
      <c r="C23" s="371"/>
      <c r="D23" s="712" t="str">
        <f>'Blatt  6'!F31</f>
        <v/>
      </c>
      <c r="E23" s="712" t="str">
        <f>'Blatt  6'!H31</f>
        <v/>
      </c>
      <c r="F23" s="552"/>
    </row>
    <row r="24" spans="1:6" s="372" customFormat="1" ht="15" customHeight="1" x14ac:dyDescent="0.3">
      <c r="A24" s="376" t="s">
        <v>150</v>
      </c>
      <c r="B24" s="370" t="s">
        <v>151</v>
      </c>
      <c r="C24" s="371"/>
      <c r="D24" s="712" t="str">
        <f>'Blatt  6'!F32</f>
        <v/>
      </c>
      <c r="E24" s="712" t="str">
        <f>'Blatt  6'!H32</f>
        <v/>
      </c>
      <c r="F24" s="552"/>
    </row>
    <row r="25" spans="1:6" s="372" customFormat="1" ht="15" customHeight="1" x14ac:dyDescent="0.3">
      <c r="A25" s="376" t="s">
        <v>152</v>
      </c>
      <c r="B25" s="370" t="s">
        <v>153</v>
      </c>
      <c r="C25" s="371"/>
      <c r="D25" s="712" t="str">
        <f>'Blatt  6'!F33</f>
        <v/>
      </c>
      <c r="E25" s="712" t="str">
        <f>'Blatt  6'!H33</f>
        <v/>
      </c>
      <c r="F25" s="552"/>
    </row>
    <row r="26" spans="1:6" s="372" customFormat="1" ht="15" customHeight="1" x14ac:dyDescent="0.3">
      <c r="A26" s="376" t="s">
        <v>154</v>
      </c>
      <c r="B26" s="370" t="s">
        <v>155</v>
      </c>
      <c r="C26" s="371"/>
      <c r="D26" s="712" t="str">
        <f>'Blatt  6'!F34</f>
        <v/>
      </c>
      <c r="E26" s="712" t="str">
        <f>'Blatt  6'!H34</f>
        <v/>
      </c>
      <c r="F26" s="552"/>
    </row>
    <row r="27" spans="1:6" s="372" customFormat="1" ht="15" customHeight="1" x14ac:dyDescent="0.3">
      <c r="A27" s="376" t="s">
        <v>156</v>
      </c>
      <c r="B27" s="370" t="s">
        <v>157</v>
      </c>
      <c r="C27" s="371"/>
      <c r="D27" s="712" t="str">
        <f>'Blatt  6'!F35</f>
        <v/>
      </c>
      <c r="E27" s="712" t="str">
        <f>'Blatt  6'!H35</f>
        <v/>
      </c>
      <c r="F27" s="552"/>
    </row>
    <row r="28" spans="1:6" s="372" customFormat="1" ht="15" customHeight="1" x14ac:dyDescent="0.3">
      <c r="A28" s="376" t="s">
        <v>158</v>
      </c>
      <c r="B28" s="370" t="s">
        <v>159</v>
      </c>
      <c r="C28" s="371"/>
      <c r="D28" s="712" t="str">
        <f>'Blatt  6'!F36</f>
        <v/>
      </c>
      <c r="E28" s="712" t="str">
        <f>'Blatt  6'!H36</f>
        <v/>
      </c>
      <c r="F28" s="552"/>
    </row>
    <row r="29" spans="1:6" s="372" customFormat="1" ht="15" customHeight="1" x14ac:dyDescent="0.3">
      <c r="A29" s="376" t="s">
        <v>160</v>
      </c>
      <c r="B29" s="370" t="s">
        <v>161</v>
      </c>
      <c r="C29" s="371"/>
      <c r="D29" s="712" t="str">
        <f>'Blatt  6'!F37</f>
        <v/>
      </c>
      <c r="E29" s="712" t="str">
        <f>'Blatt  6'!H37</f>
        <v/>
      </c>
      <c r="F29" s="552"/>
    </row>
    <row r="30" spans="1:6" s="372" customFormat="1" ht="15" customHeight="1" x14ac:dyDescent="0.3">
      <c r="A30" s="376" t="s">
        <v>162</v>
      </c>
      <c r="B30" s="370" t="s">
        <v>163</v>
      </c>
      <c r="C30" s="371"/>
      <c r="D30" s="712" t="str">
        <f>'Blatt  6'!F38</f>
        <v/>
      </c>
      <c r="E30" s="712" t="str">
        <f>'Blatt  6'!H38</f>
        <v/>
      </c>
      <c r="F30" s="552"/>
    </row>
    <row r="31" spans="1:6" ht="15.75" customHeight="1" x14ac:dyDescent="0.35">
      <c r="B31" s="374" t="s">
        <v>29</v>
      </c>
      <c r="C31" s="375"/>
      <c r="D31" s="713" t="e">
        <f>SUM(D16:D30)</f>
        <v>#VALUE!</v>
      </c>
      <c r="E31" s="713">
        <f>SUM(E16:E30)</f>
        <v>0</v>
      </c>
      <c r="F31" s="552"/>
    </row>
    <row r="32" spans="1:6" ht="3.65" customHeight="1" x14ac:dyDescent="0.35">
      <c r="D32" s="535"/>
      <c r="E32" s="535"/>
      <c r="F32" s="535"/>
    </row>
    <row r="33" spans="1:6" ht="15.75" customHeight="1" x14ac:dyDescent="0.35">
      <c r="A33" s="377" t="s">
        <v>128</v>
      </c>
      <c r="B33" s="378"/>
      <c r="C33" s="379"/>
      <c r="D33" s="713" t="e">
        <f>D14+D31</f>
        <v>#VALUE!</v>
      </c>
      <c r="E33" s="713">
        <f>E14+E31</f>
        <v>0</v>
      </c>
      <c r="F33" s="552"/>
    </row>
    <row r="34" spans="1:6" ht="15.75" customHeight="1" x14ac:dyDescent="0.35">
      <c r="A34" s="106"/>
      <c r="B34" s="106" t="s">
        <v>1</v>
      </c>
      <c r="C34" s="106"/>
      <c r="D34" s="535"/>
      <c r="E34" s="535"/>
      <c r="F34" s="535"/>
    </row>
    <row r="35" spans="1:6" s="372" customFormat="1" ht="15" customHeight="1" x14ac:dyDescent="0.3">
      <c r="A35" s="380" t="s">
        <v>166</v>
      </c>
      <c r="B35" s="370" t="s">
        <v>176</v>
      </c>
      <c r="C35" s="371"/>
      <c r="D35" s="712" t="str">
        <f>'Blatt  6'!F45</f>
        <v/>
      </c>
      <c r="E35" s="712" t="str">
        <f>'Blatt  6'!H45</f>
        <v/>
      </c>
      <c r="F35" s="552"/>
    </row>
    <row r="36" spans="1:6" s="372" customFormat="1" ht="15" customHeight="1" x14ac:dyDescent="0.3">
      <c r="A36" s="380" t="s">
        <v>169</v>
      </c>
      <c r="B36" s="370" t="s">
        <v>178</v>
      </c>
      <c r="C36" s="371"/>
      <c r="D36" s="712" t="str">
        <f>'Blatt  6'!F46</f>
        <v/>
      </c>
      <c r="E36" s="712" t="str">
        <f>'Blatt  6'!H46</f>
        <v/>
      </c>
      <c r="F36" s="552"/>
    </row>
    <row r="37" spans="1:6" s="372" customFormat="1" ht="15" customHeight="1" x14ac:dyDescent="0.3">
      <c r="A37" s="380" t="s">
        <v>170</v>
      </c>
      <c r="B37" s="370" t="s">
        <v>312</v>
      </c>
      <c r="C37" s="371"/>
      <c r="D37" s="712" t="str">
        <f>'Blatt  6'!F47</f>
        <v/>
      </c>
      <c r="E37" s="712" t="str">
        <f>'Blatt  6'!H47</f>
        <v/>
      </c>
      <c r="F37" s="552"/>
    </row>
    <row r="38" spans="1:6" s="372" customFormat="1" ht="15" customHeight="1" x14ac:dyDescent="0.3">
      <c r="A38" s="380" t="s">
        <v>171</v>
      </c>
      <c r="B38" s="370" t="s">
        <v>167</v>
      </c>
      <c r="C38" s="371"/>
      <c r="D38" s="712" t="str">
        <f>'Blatt  6'!F48</f>
        <v/>
      </c>
      <c r="E38" s="712" t="str">
        <f>'Blatt  6'!H48</f>
        <v/>
      </c>
      <c r="F38" s="552"/>
    </row>
    <row r="39" spans="1:6" s="372" customFormat="1" ht="15" customHeight="1" x14ac:dyDescent="0.3">
      <c r="A39" s="380" t="s">
        <v>173</v>
      </c>
      <c r="B39" s="370" t="s">
        <v>313</v>
      </c>
      <c r="C39" s="371"/>
      <c r="D39" s="712" t="str">
        <f>'Blatt  6'!F49</f>
        <v/>
      </c>
      <c r="E39" s="712" t="str">
        <f>'Blatt  6'!H49</f>
        <v/>
      </c>
      <c r="F39" s="552"/>
    </row>
    <row r="40" spans="1:6" s="372" customFormat="1" ht="15" customHeight="1" x14ac:dyDescent="0.3">
      <c r="A40" s="380" t="s">
        <v>175</v>
      </c>
      <c r="B40" s="370" t="s">
        <v>314</v>
      </c>
      <c r="C40" s="371"/>
      <c r="D40" s="712" t="str">
        <f>'Blatt  6'!F50</f>
        <v/>
      </c>
      <c r="E40" s="712" t="str">
        <f>'Blatt  6'!H50</f>
        <v/>
      </c>
      <c r="F40" s="552"/>
    </row>
    <row r="41" spans="1:6" s="372" customFormat="1" ht="15" customHeight="1" x14ac:dyDescent="0.3">
      <c r="A41" s="380" t="s">
        <v>177</v>
      </c>
      <c r="B41" s="370" t="s">
        <v>172</v>
      </c>
      <c r="C41" s="371"/>
      <c r="D41" s="712" t="str">
        <f>'Blatt  6'!F51</f>
        <v/>
      </c>
      <c r="E41" s="712" t="str">
        <f>'Blatt  6'!H51</f>
        <v/>
      </c>
      <c r="F41" s="552"/>
    </row>
    <row r="42" spans="1:6" ht="15.75" customHeight="1" x14ac:dyDescent="0.35">
      <c r="A42" s="381"/>
      <c r="B42" s="374" t="s">
        <v>29</v>
      </c>
      <c r="C42" s="379"/>
      <c r="D42" s="713">
        <f>SUM(D35:D41)</f>
        <v>0</v>
      </c>
      <c r="E42" s="713">
        <f>SUM(E35:E41)</f>
        <v>0</v>
      </c>
      <c r="F42" s="552"/>
    </row>
    <row r="43" spans="1:6" ht="3.65" customHeight="1" x14ac:dyDescent="0.35">
      <c r="A43" s="381"/>
      <c r="B43" s="382"/>
      <c r="D43" s="714"/>
      <c r="E43" s="535"/>
      <c r="F43" s="555"/>
    </row>
    <row r="44" spans="1:6" ht="14.15" customHeight="1" x14ac:dyDescent="0.35">
      <c r="A44" s="377" t="s">
        <v>180</v>
      </c>
      <c r="B44" s="383"/>
      <c r="C44" s="375"/>
      <c r="D44" s="713" t="e">
        <f>D33+D42</f>
        <v>#VALUE!</v>
      </c>
      <c r="E44" s="713">
        <f>E33+E42</f>
        <v>0</v>
      </c>
      <c r="F44" s="538"/>
    </row>
    <row r="45" spans="1:6" ht="3.65" customHeight="1" x14ac:dyDescent="0.35">
      <c r="D45" s="535"/>
      <c r="E45" s="556"/>
      <c r="F45" s="535"/>
    </row>
    <row r="46" spans="1:6" ht="14.15" customHeight="1" x14ac:dyDescent="0.35">
      <c r="A46" s="368" t="s">
        <v>233</v>
      </c>
      <c r="D46" s="535"/>
      <c r="E46" s="531" t="s">
        <v>234</v>
      </c>
      <c r="F46" s="535"/>
    </row>
    <row r="47" spans="1:6" s="372" customFormat="1" ht="14.15" customHeight="1" x14ac:dyDescent="0.3">
      <c r="A47" s="384" t="s">
        <v>52</v>
      </c>
      <c r="B47" s="370" t="s">
        <v>53</v>
      </c>
      <c r="C47" s="371"/>
      <c r="D47" s="522" t="str">
        <f>'Blatt  7'!G9</f>
        <v/>
      </c>
      <c r="E47" s="563"/>
      <c r="F47" s="539"/>
    </row>
    <row r="48" spans="1:6" s="372" customFormat="1" ht="14.15" customHeight="1" x14ac:dyDescent="0.3">
      <c r="A48" s="384" t="s">
        <v>54</v>
      </c>
      <c r="B48" s="370" t="s">
        <v>55</v>
      </c>
      <c r="C48" s="371"/>
      <c r="D48" s="522" t="str">
        <f>'Blatt  7'!G11</f>
        <v/>
      </c>
      <c r="E48" s="563"/>
      <c r="F48" s="539"/>
    </row>
    <row r="49" spans="1:6" s="372" customFormat="1" ht="14.15" customHeight="1" x14ac:dyDescent="0.3">
      <c r="A49" s="384" t="s">
        <v>56</v>
      </c>
      <c r="B49" s="370" t="s">
        <v>235</v>
      </c>
      <c r="C49" s="371"/>
      <c r="D49" s="522" t="str">
        <f>'Blatt  7'!G13</f>
        <v/>
      </c>
      <c r="E49" s="563"/>
      <c r="F49" s="539"/>
    </row>
    <row r="50" spans="1:6" s="372" customFormat="1" ht="14.15" customHeight="1" x14ac:dyDescent="0.3">
      <c r="A50" s="384" t="s">
        <v>58</v>
      </c>
      <c r="B50" s="370" t="s">
        <v>236</v>
      </c>
      <c r="C50" s="371"/>
      <c r="D50" s="522" t="str">
        <f>'Blatt  7'!G15</f>
        <v/>
      </c>
      <c r="E50" s="563"/>
      <c r="F50" s="539"/>
    </row>
    <row r="51" spans="1:6" s="372" customFormat="1" ht="14.15" customHeight="1" x14ac:dyDescent="0.3">
      <c r="A51" s="384" t="s">
        <v>60</v>
      </c>
      <c r="B51" s="370" t="s">
        <v>61</v>
      </c>
      <c r="C51" s="371"/>
      <c r="D51" s="522" t="str">
        <f>'Blatt  7'!G17</f>
        <v/>
      </c>
      <c r="E51" s="563"/>
      <c r="F51" s="539"/>
    </row>
    <row r="52" spans="1:6" ht="15.75" customHeight="1" x14ac:dyDescent="0.35">
      <c r="B52" s="374" t="s">
        <v>237</v>
      </c>
      <c r="C52" s="379"/>
      <c r="D52" s="522" t="str">
        <f>'Blatt  7'!G21</f>
        <v/>
      </c>
      <c r="E52" s="646" t="e">
        <f>'Blatt  6'!G14/((IF(E47=0,0,'Blatt  6'!G14/'Protokoll 2'!E47))+(IF(E48=0,0,'Blatt  6'!G14/E48))+(IF(E49=0,0,'Blatt  6'!G14/E49))+(IF(E50=0,0,'Blatt  6'!G14/E50))+(IF(E51=0,0,'Blatt  6'!G14/E51)))</f>
        <v>#DIV/0!</v>
      </c>
      <c r="F52" s="539"/>
    </row>
    <row r="53" spans="1:6" ht="14.15" customHeight="1" x14ac:dyDescent="0.35">
      <c r="A53" s="385" t="s">
        <v>238</v>
      </c>
      <c r="B53" s="385"/>
      <c r="C53" s="385"/>
      <c r="D53" s="386"/>
      <c r="E53" s="386"/>
      <c r="F53" s="386"/>
    </row>
    <row r="54" spans="1:6" s="372" customFormat="1" ht="14.15" customHeight="1" x14ac:dyDescent="0.3">
      <c r="A54" s="965"/>
      <c r="B54" s="965"/>
      <c r="C54" s="965"/>
      <c r="D54" s="965"/>
      <c r="E54" s="965"/>
      <c r="F54" s="965"/>
    </row>
    <row r="55" spans="1:6" s="372" customFormat="1" ht="14.15" customHeight="1" x14ac:dyDescent="0.3">
      <c r="A55" s="966"/>
      <c r="B55" s="966"/>
      <c r="C55" s="966"/>
      <c r="D55" s="966"/>
      <c r="E55" s="966"/>
      <c r="F55" s="966"/>
    </row>
    <row r="56" spans="1:6" s="372" customFormat="1" ht="14.15" customHeight="1" x14ac:dyDescent="0.3">
      <c r="A56" s="966"/>
      <c r="B56" s="966"/>
      <c r="C56" s="966"/>
      <c r="D56" s="966"/>
      <c r="E56" s="966"/>
      <c r="F56" s="966"/>
    </row>
    <row r="57" spans="1:6" s="372" customFormat="1" ht="14.15" customHeight="1" x14ac:dyDescent="0.3">
      <c r="A57" s="967"/>
      <c r="B57" s="967"/>
      <c r="C57" s="967"/>
      <c r="D57" s="967"/>
      <c r="E57" s="967"/>
      <c r="F57" s="967"/>
    </row>
    <row r="58" spans="1:6" s="372" customFormat="1" ht="14.15" customHeight="1" x14ac:dyDescent="0.3">
      <c r="A58" s="964">
        <f>'Protokoll 1'!A46:D46</f>
        <v>0</v>
      </c>
      <c r="B58" s="964"/>
      <c r="C58" s="528"/>
      <c r="D58" s="529"/>
      <c r="E58" s="529"/>
      <c r="F58" s="529"/>
    </row>
    <row r="59" spans="1:6" ht="14.15" customHeight="1" x14ac:dyDescent="0.35">
      <c r="A59" s="963" t="s">
        <v>244</v>
      </c>
      <c r="B59" s="963"/>
      <c r="C59" s="528"/>
      <c r="D59" s="529"/>
      <c r="E59" s="529"/>
      <c r="F59" s="529"/>
    </row>
  </sheetData>
  <sheetProtection sheet="1" objects="1" scenarios="1"/>
  <mergeCells count="5">
    <mergeCell ref="C1:E1"/>
    <mergeCell ref="A59:B59"/>
    <mergeCell ref="A58:B58"/>
    <mergeCell ref="A54:F57"/>
    <mergeCell ref="A3:F6"/>
  </mergeCells>
  <phoneticPr fontId="0" type="noConversion"/>
  <conditionalFormatting sqref="A1:XFD1048576">
    <cfRule type="containsErrors" dxfId="0" priority="1">
      <formula>ISERROR(A1)</formula>
    </cfRule>
  </conditionalFormatting>
  <pageMargins left="0.55118110236220474" right="0.55118110236220474" top="0.98425196850393704" bottom="0.78740157480314965" header="0.51181102362204722" footer="0.51181102362204722"/>
  <pageSetup paperSize="9" scale="90" orientation="portrait" r:id="rId1"/>
  <headerFooter alignWithMargins="0">
    <oddHeader xml:space="preserve">&amp;LFreistaat Sachsen&amp;RVerhandlungsunterlagen SGB VIII vom 01.11.2012   
in der Fassung vom 16.03.2023
</oddHeader>
    <oddFooter>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58"/>
  <sheetViews>
    <sheetView showGridLines="0" view="pageLayout" topLeftCell="A3" zoomScaleNormal="100" workbookViewId="0">
      <selection activeCell="E6" sqref="E6"/>
    </sheetView>
  </sheetViews>
  <sheetFormatPr baseColWidth="10" defaultRowHeight="12.5" x14ac:dyDescent="0.25"/>
  <cols>
    <col min="1" max="1" width="2" style="429" customWidth="1"/>
    <col min="2" max="2" width="4.6328125" style="429" customWidth="1"/>
    <col min="3" max="3" width="24.6328125" style="429" customWidth="1"/>
    <col min="4" max="4" width="6.6328125" style="429" customWidth="1"/>
    <col min="5" max="6" width="12.6328125" style="429" customWidth="1"/>
    <col min="7" max="7" width="8.1796875" style="429" customWidth="1"/>
    <col min="8" max="8" width="12.6328125" style="429" customWidth="1"/>
    <col min="9" max="9" width="3" style="429" customWidth="1"/>
    <col min="10" max="10" width="2" style="429" customWidth="1"/>
    <col min="11" max="11" width="7.26953125" style="429" customWidth="1"/>
    <col min="12" max="256" width="11.453125" style="429"/>
    <col min="257" max="257" width="2" style="429" customWidth="1"/>
    <col min="258" max="258" width="4.6328125" style="429" customWidth="1"/>
    <col min="259" max="259" width="24.6328125" style="429" customWidth="1"/>
    <col min="260" max="260" width="6.6328125" style="429" customWidth="1"/>
    <col min="261" max="262" width="12.6328125" style="429" customWidth="1"/>
    <col min="263" max="263" width="6.90625" style="429" customWidth="1"/>
    <col min="264" max="264" width="12.6328125" style="429" customWidth="1"/>
    <col min="265" max="265" width="3" style="429" customWidth="1"/>
    <col min="266" max="266" width="2" style="429" customWidth="1"/>
    <col min="267" max="267" width="1.54296875" style="429" customWidth="1"/>
    <col min="268" max="512" width="11.453125" style="429"/>
    <col min="513" max="513" width="2" style="429" customWidth="1"/>
    <col min="514" max="514" width="4.6328125" style="429" customWidth="1"/>
    <col min="515" max="515" width="24.6328125" style="429" customWidth="1"/>
    <col min="516" max="516" width="6.6328125" style="429" customWidth="1"/>
    <col min="517" max="518" width="12.6328125" style="429" customWidth="1"/>
    <col min="519" max="519" width="6.90625" style="429" customWidth="1"/>
    <col min="520" max="520" width="12.6328125" style="429" customWidth="1"/>
    <col min="521" max="521" width="3" style="429" customWidth="1"/>
    <col min="522" max="522" width="2" style="429" customWidth="1"/>
    <col min="523" max="523" width="1.54296875" style="429" customWidth="1"/>
    <col min="524" max="768" width="11.453125" style="429"/>
    <col min="769" max="769" width="2" style="429" customWidth="1"/>
    <col min="770" max="770" width="4.6328125" style="429" customWidth="1"/>
    <col min="771" max="771" width="24.6328125" style="429" customWidth="1"/>
    <col min="772" max="772" width="6.6328125" style="429" customWidth="1"/>
    <col min="773" max="774" width="12.6328125" style="429" customWidth="1"/>
    <col min="775" max="775" width="6.90625" style="429" customWidth="1"/>
    <col min="776" max="776" width="12.6328125" style="429" customWidth="1"/>
    <col min="777" max="777" width="3" style="429" customWidth="1"/>
    <col min="778" max="778" width="2" style="429" customWidth="1"/>
    <col min="779" max="779" width="1.54296875" style="429" customWidth="1"/>
    <col min="780" max="1024" width="11.453125" style="429"/>
    <col min="1025" max="1025" width="2" style="429" customWidth="1"/>
    <col min="1026" max="1026" width="4.6328125" style="429" customWidth="1"/>
    <col min="1027" max="1027" width="24.6328125" style="429" customWidth="1"/>
    <col min="1028" max="1028" width="6.6328125" style="429" customWidth="1"/>
    <col min="1029" max="1030" width="12.6328125" style="429" customWidth="1"/>
    <col min="1031" max="1031" width="6.90625" style="429" customWidth="1"/>
    <col min="1032" max="1032" width="12.6328125" style="429" customWidth="1"/>
    <col min="1033" max="1033" width="3" style="429" customWidth="1"/>
    <col min="1034" max="1034" width="2" style="429" customWidth="1"/>
    <col min="1035" max="1035" width="1.54296875" style="429" customWidth="1"/>
    <col min="1036" max="1280" width="11.453125" style="429"/>
    <col min="1281" max="1281" width="2" style="429" customWidth="1"/>
    <col min="1282" max="1282" width="4.6328125" style="429" customWidth="1"/>
    <col min="1283" max="1283" width="24.6328125" style="429" customWidth="1"/>
    <col min="1284" max="1284" width="6.6328125" style="429" customWidth="1"/>
    <col min="1285" max="1286" width="12.6328125" style="429" customWidth="1"/>
    <col min="1287" max="1287" width="6.90625" style="429" customWidth="1"/>
    <col min="1288" max="1288" width="12.6328125" style="429" customWidth="1"/>
    <col min="1289" max="1289" width="3" style="429" customWidth="1"/>
    <col min="1290" max="1290" width="2" style="429" customWidth="1"/>
    <col min="1291" max="1291" width="1.54296875" style="429" customWidth="1"/>
    <col min="1292" max="1536" width="11.453125" style="429"/>
    <col min="1537" max="1537" width="2" style="429" customWidth="1"/>
    <col min="1538" max="1538" width="4.6328125" style="429" customWidth="1"/>
    <col min="1539" max="1539" width="24.6328125" style="429" customWidth="1"/>
    <col min="1540" max="1540" width="6.6328125" style="429" customWidth="1"/>
    <col min="1541" max="1542" width="12.6328125" style="429" customWidth="1"/>
    <col min="1543" max="1543" width="6.90625" style="429" customWidth="1"/>
    <col min="1544" max="1544" width="12.6328125" style="429" customWidth="1"/>
    <col min="1545" max="1545" width="3" style="429" customWidth="1"/>
    <col min="1546" max="1546" width="2" style="429" customWidth="1"/>
    <col min="1547" max="1547" width="1.54296875" style="429" customWidth="1"/>
    <col min="1548" max="1792" width="11.453125" style="429"/>
    <col min="1793" max="1793" width="2" style="429" customWidth="1"/>
    <col min="1794" max="1794" width="4.6328125" style="429" customWidth="1"/>
    <col min="1795" max="1795" width="24.6328125" style="429" customWidth="1"/>
    <col min="1796" max="1796" width="6.6328125" style="429" customWidth="1"/>
    <col min="1797" max="1798" width="12.6328125" style="429" customWidth="1"/>
    <col min="1799" max="1799" width="6.90625" style="429" customWidth="1"/>
    <col min="1800" max="1800" width="12.6328125" style="429" customWidth="1"/>
    <col min="1801" max="1801" width="3" style="429" customWidth="1"/>
    <col min="1802" max="1802" width="2" style="429" customWidth="1"/>
    <col min="1803" max="1803" width="1.54296875" style="429" customWidth="1"/>
    <col min="1804" max="2048" width="11.453125" style="429"/>
    <col min="2049" max="2049" width="2" style="429" customWidth="1"/>
    <col min="2050" max="2050" width="4.6328125" style="429" customWidth="1"/>
    <col min="2051" max="2051" width="24.6328125" style="429" customWidth="1"/>
    <col min="2052" max="2052" width="6.6328125" style="429" customWidth="1"/>
    <col min="2053" max="2054" width="12.6328125" style="429" customWidth="1"/>
    <col min="2055" max="2055" width="6.90625" style="429" customWidth="1"/>
    <col min="2056" max="2056" width="12.6328125" style="429" customWidth="1"/>
    <col min="2057" max="2057" width="3" style="429" customWidth="1"/>
    <col min="2058" max="2058" width="2" style="429" customWidth="1"/>
    <col min="2059" max="2059" width="1.54296875" style="429" customWidth="1"/>
    <col min="2060" max="2304" width="11.453125" style="429"/>
    <col min="2305" max="2305" width="2" style="429" customWidth="1"/>
    <col min="2306" max="2306" width="4.6328125" style="429" customWidth="1"/>
    <col min="2307" max="2307" width="24.6328125" style="429" customWidth="1"/>
    <col min="2308" max="2308" width="6.6328125" style="429" customWidth="1"/>
    <col min="2309" max="2310" width="12.6328125" style="429" customWidth="1"/>
    <col min="2311" max="2311" width="6.90625" style="429" customWidth="1"/>
    <col min="2312" max="2312" width="12.6328125" style="429" customWidth="1"/>
    <col min="2313" max="2313" width="3" style="429" customWidth="1"/>
    <col min="2314" max="2314" width="2" style="429" customWidth="1"/>
    <col min="2315" max="2315" width="1.54296875" style="429" customWidth="1"/>
    <col min="2316" max="2560" width="11.453125" style="429"/>
    <col min="2561" max="2561" width="2" style="429" customWidth="1"/>
    <col min="2562" max="2562" width="4.6328125" style="429" customWidth="1"/>
    <col min="2563" max="2563" width="24.6328125" style="429" customWidth="1"/>
    <col min="2564" max="2564" width="6.6328125" style="429" customWidth="1"/>
    <col min="2565" max="2566" width="12.6328125" style="429" customWidth="1"/>
    <col min="2567" max="2567" width="6.90625" style="429" customWidth="1"/>
    <col min="2568" max="2568" width="12.6328125" style="429" customWidth="1"/>
    <col min="2569" max="2569" width="3" style="429" customWidth="1"/>
    <col min="2570" max="2570" width="2" style="429" customWidth="1"/>
    <col min="2571" max="2571" width="1.54296875" style="429" customWidth="1"/>
    <col min="2572" max="2816" width="11.453125" style="429"/>
    <col min="2817" max="2817" width="2" style="429" customWidth="1"/>
    <col min="2818" max="2818" width="4.6328125" style="429" customWidth="1"/>
    <col min="2819" max="2819" width="24.6328125" style="429" customWidth="1"/>
    <col min="2820" max="2820" width="6.6328125" style="429" customWidth="1"/>
    <col min="2821" max="2822" width="12.6328125" style="429" customWidth="1"/>
    <col min="2823" max="2823" width="6.90625" style="429" customWidth="1"/>
    <col min="2824" max="2824" width="12.6328125" style="429" customWidth="1"/>
    <col min="2825" max="2825" width="3" style="429" customWidth="1"/>
    <col min="2826" max="2826" width="2" style="429" customWidth="1"/>
    <col min="2827" max="2827" width="1.54296875" style="429" customWidth="1"/>
    <col min="2828" max="3072" width="11.453125" style="429"/>
    <col min="3073" max="3073" width="2" style="429" customWidth="1"/>
    <col min="3074" max="3074" width="4.6328125" style="429" customWidth="1"/>
    <col min="3075" max="3075" width="24.6328125" style="429" customWidth="1"/>
    <col min="3076" max="3076" width="6.6328125" style="429" customWidth="1"/>
    <col min="3077" max="3078" width="12.6328125" style="429" customWidth="1"/>
    <col min="3079" max="3079" width="6.90625" style="429" customWidth="1"/>
    <col min="3080" max="3080" width="12.6328125" style="429" customWidth="1"/>
    <col min="3081" max="3081" width="3" style="429" customWidth="1"/>
    <col min="3082" max="3082" width="2" style="429" customWidth="1"/>
    <col min="3083" max="3083" width="1.54296875" style="429" customWidth="1"/>
    <col min="3084" max="3328" width="11.453125" style="429"/>
    <col min="3329" max="3329" width="2" style="429" customWidth="1"/>
    <col min="3330" max="3330" width="4.6328125" style="429" customWidth="1"/>
    <col min="3331" max="3331" width="24.6328125" style="429" customWidth="1"/>
    <col min="3332" max="3332" width="6.6328125" style="429" customWidth="1"/>
    <col min="3333" max="3334" width="12.6328125" style="429" customWidth="1"/>
    <col min="3335" max="3335" width="6.90625" style="429" customWidth="1"/>
    <col min="3336" max="3336" width="12.6328125" style="429" customWidth="1"/>
    <col min="3337" max="3337" width="3" style="429" customWidth="1"/>
    <col min="3338" max="3338" width="2" style="429" customWidth="1"/>
    <col min="3339" max="3339" width="1.54296875" style="429" customWidth="1"/>
    <col min="3340" max="3584" width="11.453125" style="429"/>
    <col min="3585" max="3585" width="2" style="429" customWidth="1"/>
    <col min="3586" max="3586" width="4.6328125" style="429" customWidth="1"/>
    <col min="3587" max="3587" width="24.6328125" style="429" customWidth="1"/>
    <col min="3588" max="3588" width="6.6328125" style="429" customWidth="1"/>
    <col min="3589" max="3590" width="12.6328125" style="429" customWidth="1"/>
    <col min="3591" max="3591" width="6.90625" style="429" customWidth="1"/>
    <col min="3592" max="3592" width="12.6328125" style="429" customWidth="1"/>
    <col min="3593" max="3593" width="3" style="429" customWidth="1"/>
    <col min="3594" max="3594" width="2" style="429" customWidth="1"/>
    <col min="3595" max="3595" width="1.54296875" style="429" customWidth="1"/>
    <col min="3596" max="3840" width="11.453125" style="429"/>
    <col min="3841" max="3841" width="2" style="429" customWidth="1"/>
    <col min="3842" max="3842" width="4.6328125" style="429" customWidth="1"/>
    <col min="3843" max="3843" width="24.6328125" style="429" customWidth="1"/>
    <col min="3844" max="3844" width="6.6328125" style="429" customWidth="1"/>
    <col min="3845" max="3846" width="12.6328125" style="429" customWidth="1"/>
    <col min="3847" max="3847" width="6.90625" style="429" customWidth="1"/>
    <col min="3848" max="3848" width="12.6328125" style="429" customWidth="1"/>
    <col min="3849" max="3849" width="3" style="429" customWidth="1"/>
    <col min="3850" max="3850" width="2" style="429" customWidth="1"/>
    <col min="3851" max="3851" width="1.54296875" style="429" customWidth="1"/>
    <col min="3852" max="4096" width="11.453125" style="429"/>
    <col min="4097" max="4097" width="2" style="429" customWidth="1"/>
    <col min="4098" max="4098" width="4.6328125" style="429" customWidth="1"/>
    <col min="4099" max="4099" width="24.6328125" style="429" customWidth="1"/>
    <col min="4100" max="4100" width="6.6328125" style="429" customWidth="1"/>
    <col min="4101" max="4102" width="12.6328125" style="429" customWidth="1"/>
    <col min="4103" max="4103" width="6.90625" style="429" customWidth="1"/>
    <col min="4104" max="4104" width="12.6328125" style="429" customWidth="1"/>
    <col min="4105" max="4105" width="3" style="429" customWidth="1"/>
    <col min="4106" max="4106" width="2" style="429" customWidth="1"/>
    <col min="4107" max="4107" width="1.54296875" style="429" customWidth="1"/>
    <col min="4108" max="4352" width="11.453125" style="429"/>
    <col min="4353" max="4353" width="2" style="429" customWidth="1"/>
    <col min="4354" max="4354" width="4.6328125" style="429" customWidth="1"/>
    <col min="4355" max="4355" width="24.6328125" style="429" customWidth="1"/>
    <col min="4356" max="4356" width="6.6328125" style="429" customWidth="1"/>
    <col min="4357" max="4358" width="12.6328125" style="429" customWidth="1"/>
    <col min="4359" max="4359" width="6.90625" style="429" customWidth="1"/>
    <col min="4360" max="4360" width="12.6328125" style="429" customWidth="1"/>
    <col min="4361" max="4361" width="3" style="429" customWidth="1"/>
    <col min="4362" max="4362" width="2" style="429" customWidth="1"/>
    <col min="4363" max="4363" width="1.54296875" style="429" customWidth="1"/>
    <col min="4364" max="4608" width="11.453125" style="429"/>
    <col min="4609" max="4609" width="2" style="429" customWidth="1"/>
    <col min="4610" max="4610" width="4.6328125" style="429" customWidth="1"/>
    <col min="4611" max="4611" width="24.6328125" style="429" customWidth="1"/>
    <col min="4612" max="4612" width="6.6328125" style="429" customWidth="1"/>
    <col min="4613" max="4614" width="12.6328125" style="429" customWidth="1"/>
    <col min="4615" max="4615" width="6.90625" style="429" customWidth="1"/>
    <col min="4616" max="4616" width="12.6328125" style="429" customWidth="1"/>
    <col min="4617" max="4617" width="3" style="429" customWidth="1"/>
    <col min="4618" max="4618" width="2" style="429" customWidth="1"/>
    <col min="4619" max="4619" width="1.54296875" style="429" customWidth="1"/>
    <col min="4620" max="4864" width="11.453125" style="429"/>
    <col min="4865" max="4865" width="2" style="429" customWidth="1"/>
    <col min="4866" max="4866" width="4.6328125" style="429" customWidth="1"/>
    <col min="4867" max="4867" width="24.6328125" style="429" customWidth="1"/>
    <col min="4868" max="4868" width="6.6328125" style="429" customWidth="1"/>
    <col min="4869" max="4870" width="12.6328125" style="429" customWidth="1"/>
    <col min="4871" max="4871" width="6.90625" style="429" customWidth="1"/>
    <col min="4872" max="4872" width="12.6328125" style="429" customWidth="1"/>
    <col min="4873" max="4873" width="3" style="429" customWidth="1"/>
    <col min="4874" max="4874" width="2" style="429" customWidth="1"/>
    <col min="4875" max="4875" width="1.54296875" style="429" customWidth="1"/>
    <col min="4876" max="5120" width="11.453125" style="429"/>
    <col min="5121" max="5121" width="2" style="429" customWidth="1"/>
    <col min="5122" max="5122" width="4.6328125" style="429" customWidth="1"/>
    <col min="5123" max="5123" width="24.6328125" style="429" customWidth="1"/>
    <col min="5124" max="5124" width="6.6328125" style="429" customWidth="1"/>
    <col min="5125" max="5126" width="12.6328125" style="429" customWidth="1"/>
    <col min="5127" max="5127" width="6.90625" style="429" customWidth="1"/>
    <col min="5128" max="5128" width="12.6328125" style="429" customWidth="1"/>
    <col min="5129" max="5129" width="3" style="429" customWidth="1"/>
    <col min="5130" max="5130" width="2" style="429" customWidth="1"/>
    <col min="5131" max="5131" width="1.54296875" style="429" customWidth="1"/>
    <col min="5132" max="5376" width="11.453125" style="429"/>
    <col min="5377" max="5377" width="2" style="429" customWidth="1"/>
    <col min="5378" max="5378" width="4.6328125" style="429" customWidth="1"/>
    <col min="5379" max="5379" width="24.6328125" style="429" customWidth="1"/>
    <col min="5380" max="5380" width="6.6328125" style="429" customWidth="1"/>
    <col min="5381" max="5382" width="12.6328125" style="429" customWidth="1"/>
    <col min="5383" max="5383" width="6.90625" style="429" customWidth="1"/>
    <col min="5384" max="5384" width="12.6328125" style="429" customWidth="1"/>
    <col min="5385" max="5385" width="3" style="429" customWidth="1"/>
    <col min="5386" max="5386" width="2" style="429" customWidth="1"/>
    <col min="5387" max="5387" width="1.54296875" style="429" customWidth="1"/>
    <col min="5388" max="5632" width="11.453125" style="429"/>
    <col min="5633" max="5633" width="2" style="429" customWidth="1"/>
    <col min="5634" max="5634" width="4.6328125" style="429" customWidth="1"/>
    <col min="5635" max="5635" width="24.6328125" style="429" customWidth="1"/>
    <col min="5636" max="5636" width="6.6328125" style="429" customWidth="1"/>
    <col min="5637" max="5638" width="12.6328125" style="429" customWidth="1"/>
    <col min="5639" max="5639" width="6.90625" style="429" customWidth="1"/>
    <col min="5640" max="5640" width="12.6328125" style="429" customWidth="1"/>
    <col min="5641" max="5641" width="3" style="429" customWidth="1"/>
    <col min="5642" max="5642" width="2" style="429" customWidth="1"/>
    <col min="5643" max="5643" width="1.54296875" style="429" customWidth="1"/>
    <col min="5644" max="5888" width="11.453125" style="429"/>
    <col min="5889" max="5889" width="2" style="429" customWidth="1"/>
    <col min="5890" max="5890" width="4.6328125" style="429" customWidth="1"/>
    <col min="5891" max="5891" width="24.6328125" style="429" customWidth="1"/>
    <col min="5892" max="5892" width="6.6328125" style="429" customWidth="1"/>
    <col min="5893" max="5894" width="12.6328125" style="429" customWidth="1"/>
    <col min="5895" max="5895" width="6.90625" style="429" customWidth="1"/>
    <col min="5896" max="5896" width="12.6328125" style="429" customWidth="1"/>
    <col min="5897" max="5897" width="3" style="429" customWidth="1"/>
    <col min="5898" max="5898" width="2" style="429" customWidth="1"/>
    <col min="5899" max="5899" width="1.54296875" style="429" customWidth="1"/>
    <col min="5900" max="6144" width="11.453125" style="429"/>
    <col min="6145" max="6145" width="2" style="429" customWidth="1"/>
    <col min="6146" max="6146" width="4.6328125" style="429" customWidth="1"/>
    <col min="6147" max="6147" width="24.6328125" style="429" customWidth="1"/>
    <col min="6148" max="6148" width="6.6328125" style="429" customWidth="1"/>
    <col min="6149" max="6150" width="12.6328125" style="429" customWidth="1"/>
    <col min="6151" max="6151" width="6.90625" style="429" customWidth="1"/>
    <col min="6152" max="6152" width="12.6328125" style="429" customWidth="1"/>
    <col min="6153" max="6153" width="3" style="429" customWidth="1"/>
    <col min="6154" max="6154" width="2" style="429" customWidth="1"/>
    <col min="6155" max="6155" width="1.54296875" style="429" customWidth="1"/>
    <col min="6156" max="6400" width="11.453125" style="429"/>
    <col min="6401" max="6401" width="2" style="429" customWidth="1"/>
    <col min="6402" max="6402" width="4.6328125" style="429" customWidth="1"/>
    <col min="6403" max="6403" width="24.6328125" style="429" customWidth="1"/>
    <col min="6404" max="6404" width="6.6328125" style="429" customWidth="1"/>
    <col min="6405" max="6406" width="12.6328125" style="429" customWidth="1"/>
    <col min="6407" max="6407" width="6.90625" style="429" customWidth="1"/>
    <col min="6408" max="6408" width="12.6328125" style="429" customWidth="1"/>
    <col min="6409" max="6409" width="3" style="429" customWidth="1"/>
    <col min="6410" max="6410" width="2" style="429" customWidth="1"/>
    <col min="6411" max="6411" width="1.54296875" style="429" customWidth="1"/>
    <col min="6412" max="6656" width="11.453125" style="429"/>
    <col min="6657" max="6657" width="2" style="429" customWidth="1"/>
    <col min="6658" max="6658" width="4.6328125" style="429" customWidth="1"/>
    <col min="6659" max="6659" width="24.6328125" style="429" customWidth="1"/>
    <col min="6660" max="6660" width="6.6328125" style="429" customWidth="1"/>
    <col min="6661" max="6662" width="12.6328125" style="429" customWidth="1"/>
    <col min="6663" max="6663" width="6.90625" style="429" customWidth="1"/>
    <col min="6664" max="6664" width="12.6328125" style="429" customWidth="1"/>
    <col min="6665" max="6665" width="3" style="429" customWidth="1"/>
    <col min="6666" max="6666" width="2" style="429" customWidth="1"/>
    <col min="6667" max="6667" width="1.54296875" style="429" customWidth="1"/>
    <col min="6668" max="6912" width="11.453125" style="429"/>
    <col min="6913" max="6913" width="2" style="429" customWidth="1"/>
    <col min="6914" max="6914" width="4.6328125" style="429" customWidth="1"/>
    <col min="6915" max="6915" width="24.6328125" style="429" customWidth="1"/>
    <col min="6916" max="6916" width="6.6328125" style="429" customWidth="1"/>
    <col min="6917" max="6918" width="12.6328125" style="429" customWidth="1"/>
    <col min="6919" max="6919" width="6.90625" style="429" customWidth="1"/>
    <col min="6920" max="6920" width="12.6328125" style="429" customWidth="1"/>
    <col min="6921" max="6921" width="3" style="429" customWidth="1"/>
    <col min="6922" max="6922" width="2" style="429" customWidth="1"/>
    <col min="6923" max="6923" width="1.54296875" style="429" customWidth="1"/>
    <col min="6924" max="7168" width="11.453125" style="429"/>
    <col min="7169" max="7169" width="2" style="429" customWidth="1"/>
    <col min="7170" max="7170" width="4.6328125" style="429" customWidth="1"/>
    <col min="7171" max="7171" width="24.6328125" style="429" customWidth="1"/>
    <col min="7172" max="7172" width="6.6328125" style="429" customWidth="1"/>
    <col min="7173" max="7174" width="12.6328125" style="429" customWidth="1"/>
    <col min="7175" max="7175" width="6.90625" style="429" customWidth="1"/>
    <col min="7176" max="7176" width="12.6328125" style="429" customWidth="1"/>
    <col min="7177" max="7177" width="3" style="429" customWidth="1"/>
    <col min="7178" max="7178" width="2" style="429" customWidth="1"/>
    <col min="7179" max="7179" width="1.54296875" style="429" customWidth="1"/>
    <col min="7180" max="7424" width="11.453125" style="429"/>
    <col min="7425" max="7425" width="2" style="429" customWidth="1"/>
    <col min="7426" max="7426" width="4.6328125" style="429" customWidth="1"/>
    <col min="7427" max="7427" width="24.6328125" style="429" customWidth="1"/>
    <col min="7428" max="7428" width="6.6328125" style="429" customWidth="1"/>
    <col min="7429" max="7430" width="12.6328125" style="429" customWidth="1"/>
    <col min="7431" max="7431" width="6.90625" style="429" customWidth="1"/>
    <col min="7432" max="7432" width="12.6328125" style="429" customWidth="1"/>
    <col min="7433" max="7433" width="3" style="429" customWidth="1"/>
    <col min="7434" max="7434" width="2" style="429" customWidth="1"/>
    <col min="7435" max="7435" width="1.54296875" style="429" customWidth="1"/>
    <col min="7436" max="7680" width="11.453125" style="429"/>
    <col min="7681" max="7681" width="2" style="429" customWidth="1"/>
    <col min="7682" max="7682" width="4.6328125" style="429" customWidth="1"/>
    <col min="7683" max="7683" width="24.6328125" style="429" customWidth="1"/>
    <col min="7684" max="7684" width="6.6328125" style="429" customWidth="1"/>
    <col min="7685" max="7686" width="12.6328125" style="429" customWidth="1"/>
    <col min="7687" max="7687" width="6.90625" style="429" customWidth="1"/>
    <col min="7688" max="7688" width="12.6328125" style="429" customWidth="1"/>
    <col min="7689" max="7689" width="3" style="429" customWidth="1"/>
    <col min="7690" max="7690" width="2" style="429" customWidth="1"/>
    <col min="7691" max="7691" width="1.54296875" style="429" customWidth="1"/>
    <col min="7692" max="7936" width="11.453125" style="429"/>
    <col min="7937" max="7937" width="2" style="429" customWidth="1"/>
    <col min="7938" max="7938" width="4.6328125" style="429" customWidth="1"/>
    <col min="7939" max="7939" width="24.6328125" style="429" customWidth="1"/>
    <col min="7940" max="7940" width="6.6328125" style="429" customWidth="1"/>
    <col min="7941" max="7942" width="12.6328125" style="429" customWidth="1"/>
    <col min="7943" max="7943" width="6.90625" style="429" customWidth="1"/>
    <col min="7944" max="7944" width="12.6328125" style="429" customWidth="1"/>
    <col min="7945" max="7945" width="3" style="429" customWidth="1"/>
    <col min="7946" max="7946" width="2" style="429" customWidth="1"/>
    <col min="7947" max="7947" width="1.54296875" style="429" customWidth="1"/>
    <col min="7948" max="8192" width="11.453125" style="429"/>
    <col min="8193" max="8193" width="2" style="429" customWidth="1"/>
    <col min="8194" max="8194" width="4.6328125" style="429" customWidth="1"/>
    <col min="8195" max="8195" width="24.6328125" style="429" customWidth="1"/>
    <col min="8196" max="8196" width="6.6328125" style="429" customWidth="1"/>
    <col min="8197" max="8198" width="12.6328125" style="429" customWidth="1"/>
    <col min="8199" max="8199" width="6.90625" style="429" customWidth="1"/>
    <col min="8200" max="8200" width="12.6328125" style="429" customWidth="1"/>
    <col min="8201" max="8201" width="3" style="429" customWidth="1"/>
    <col min="8202" max="8202" width="2" style="429" customWidth="1"/>
    <col min="8203" max="8203" width="1.54296875" style="429" customWidth="1"/>
    <col min="8204" max="8448" width="11.453125" style="429"/>
    <col min="8449" max="8449" width="2" style="429" customWidth="1"/>
    <col min="8450" max="8450" width="4.6328125" style="429" customWidth="1"/>
    <col min="8451" max="8451" width="24.6328125" style="429" customWidth="1"/>
    <col min="8452" max="8452" width="6.6328125" style="429" customWidth="1"/>
    <col min="8453" max="8454" width="12.6328125" style="429" customWidth="1"/>
    <col min="8455" max="8455" width="6.90625" style="429" customWidth="1"/>
    <col min="8456" max="8456" width="12.6328125" style="429" customWidth="1"/>
    <col min="8457" max="8457" width="3" style="429" customWidth="1"/>
    <col min="8458" max="8458" width="2" style="429" customWidth="1"/>
    <col min="8459" max="8459" width="1.54296875" style="429" customWidth="1"/>
    <col min="8460" max="8704" width="11.453125" style="429"/>
    <col min="8705" max="8705" width="2" style="429" customWidth="1"/>
    <col min="8706" max="8706" width="4.6328125" style="429" customWidth="1"/>
    <col min="8707" max="8707" width="24.6328125" style="429" customWidth="1"/>
    <col min="8708" max="8708" width="6.6328125" style="429" customWidth="1"/>
    <col min="8709" max="8710" width="12.6328125" style="429" customWidth="1"/>
    <col min="8711" max="8711" width="6.90625" style="429" customWidth="1"/>
    <col min="8712" max="8712" width="12.6328125" style="429" customWidth="1"/>
    <col min="8713" max="8713" width="3" style="429" customWidth="1"/>
    <col min="8714" max="8714" width="2" style="429" customWidth="1"/>
    <col min="8715" max="8715" width="1.54296875" style="429" customWidth="1"/>
    <col min="8716" max="8960" width="11.453125" style="429"/>
    <col min="8961" max="8961" width="2" style="429" customWidth="1"/>
    <col min="8962" max="8962" width="4.6328125" style="429" customWidth="1"/>
    <col min="8963" max="8963" width="24.6328125" style="429" customWidth="1"/>
    <col min="8964" max="8964" width="6.6328125" style="429" customWidth="1"/>
    <col min="8965" max="8966" width="12.6328125" style="429" customWidth="1"/>
    <col min="8967" max="8967" width="6.90625" style="429" customWidth="1"/>
    <col min="8968" max="8968" width="12.6328125" style="429" customWidth="1"/>
    <col min="8969" max="8969" width="3" style="429" customWidth="1"/>
    <col min="8970" max="8970" width="2" style="429" customWidth="1"/>
    <col min="8971" max="8971" width="1.54296875" style="429" customWidth="1"/>
    <col min="8972" max="9216" width="11.453125" style="429"/>
    <col min="9217" max="9217" width="2" style="429" customWidth="1"/>
    <col min="9218" max="9218" width="4.6328125" style="429" customWidth="1"/>
    <col min="9219" max="9219" width="24.6328125" style="429" customWidth="1"/>
    <col min="9220" max="9220" width="6.6328125" style="429" customWidth="1"/>
    <col min="9221" max="9222" width="12.6328125" style="429" customWidth="1"/>
    <col min="9223" max="9223" width="6.90625" style="429" customWidth="1"/>
    <col min="9224" max="9224" width="12.6328125" style="429" customWidth="1"/>
    <col min="9225" max="9225" width="3" style="429" customWidth="1"/>
    <col min="9226" max="9226" width="2" style="429" customWidth="1"/>
    <col min="9227" max="9227" width="1.54296875" style="429" customWidth="1"/>
    <col min="9228" max="9472" width="11.453125" style="429"/>
    <col min="9473" max="9473" width="2" style="429" customWidth="1"/>
    <col min="9474" max="9474" width="4.6328125" style="429" customWidth="1"/>
    <col min="9475" max="9475" width="24.6328125" style="429" customWidth="1"/>
    <col min="9476" max="9476" width="6.6328125" style="429" customWidth="1"/>
    <col min="9477" max="9478" width="12.6328125" style="429" customWidth="1"/>
    <col min="9479" max="9479" width="6.90625" style="429" customWidth="1"/>
    <col min="9480" max="9480" width="12.6328125" style="429" customWidth="1"/>
    <col min="9481" max="9481" width="3" style="429" customWidth="1"/>
    <col min="9482" max="9482" width="2" style="429" customWidth="1"/>
    <col min="9483" max="9483" width="1.54296875" style="429" customWidth="1"/>
    <col min="9484" max="9728" width="11.453125" style="429"/>
    <col min="9729" max="9729" width="2" style="429" customWidth="1"/>
    <col min="9730" max="9730" width="4.6328125" style="429" customWidth="1"/>
    <col min="9731" max="9731" width="24.6328125" style="429" customWidth="1"/>
    <col min="9732" max="9732" width="6.6328125" style="429" customWidth="1"/>
    <col min="9733" max="9734" width="12.6328125" style="429" customWidth="1"/>
    <col min="9735" max="9735" width="6.90625" style="429" customWidth="1"/>
    <col min="9736" max="9736" width="12.6328125" style="429" customWidth="1"/>
    <col min="9737" max="9737" width="3" style="429" customWidth="1"/>
    <col min="9738" max="9738" width="2" style="429" customWidth="1"/>
    <col min="9739" max="9739" width="1.54296875" style="429" customWidth="1"/>
    <col min="9740" max="9984" width="11.453125" style="429"/>
    <col min="9985" max="9985" width="2" style="429" customWidth="1"/>
    <col min="9986" max="9986" width="4.6328125" style="429" customWidth="1"/>
    <col min="9987" max="9987" width="24.6328125" style="429" customWidth="1"/>
    <col min="9988" max="9988" width="6.6328125" style="429" customWidth="1"/>
    <col min="9989" max="9990" width="12.6328125" style="429" customWidth="1"/>
    <col min="9991" max="9991" width="6.90625" style="429" customWidth="1"/>
    <col min="9992" max="9992" width="12.6328125" style="429" customWidth="1"/>
    <col min="9993" max="9993" width="3" style="429" customWidth="1"/>
    <col min="9994" max="9994" width="2" style="429" customWidth="1"/>
    <col min="9995" max="9995" width="1.54296875" style="429" customWidth="1"/>
    <col min="9996" max="10240" width="11.453125" style="429"/>
    <col min="10241" max="10241" width="2" style="429" customWidth="1"/>
    <col min="10242" max="10242" width="4.6328125" style="429" customWidth="1"/>
    <col min="10243" max="10243" width="24.6328125" style="429" customWidth="1"/>
    <col min="10244" max="10244" width="6.6328125" style="429" customWidth="1"/>
    <col min="10245" max="10246" width="12.6328125" style="429" customWidth="1"/>
    <col min="10247" max="10247" width="6.90625" style="429" customWidth="1"/>
    <col min="10248" max="10248" width="12.6328125" style="429" customWidth="1"/>
    <col min="10249" max="10249" width="3" style="429" customWidth="1"/>
    <col min="10250" max="10250" width="2" style="429" customWidth="1"/>
    <col min="10251" max="10251" width="1.54296875" style="429" customWidth="1"/>
    <col min="10252" max="10496" width="11.453125" style="429"/>
    <col min="10497" max="10497" width="2" style="429" customWidth="1"/>
    <col min="10498" max="10498" width="4.6328125" style="429" customWidth="1"/>
    <col min="10499" max="10499" width="24.6328125" style="429" customWidth="1"/>
    <col min="10500" max="10500" width="6.6328125" style="429" customWidth="1"/>
    <col min="10501" max="10502" width="12.6328125" style="429" customWidth="1"/>
    <col min="10503" max="10503" width="6.90625" style="429" customWidth="1"/>
    <col min="10504" max="10504" width="12.6328125" style="429" customWidth="1"/>
    <col min="10505" max="10505" width="3" style="429" customWidth="1"/>
    <col min="10506" max="10506" width="2" style="429" customWidth="1"/>
    <col min="10507" max="10507" width="1.54296875" style="429" customWidth="1"/>
    <col min="10508" max="10752" width="11.453125" style="429"/>
    <col min="10753" max="10753" width="2" style="429" customWidth="1"/>
    <col min="10754" max="10754" width="4.6328125" style="429" customWidth="1"/>
    <col min="10755" max="10755" width="24.6328125" style="429" customWidth="1"/>
    <col min="10756" max="10756" width="6.6328125" style="429" customWidth="1"/>
    <col min="10757" max="10758" width="12.6328125" style="429" customWidth="1"/>
    <col min="10759" max="10759" width="6.90625" style="429" customWidth="1"/>
    <col min="10760" max="10760" width="12.6328125" style="429" customWidth="1"/>
    <col min="10761" max="10761" width="3" style="429" customWidth="1"/>
    <col min="10762" max="10762" width="2" style="429" customWidth="1"/>
    <col min="10763" max="10763" width="1.54296875" style="429" customWidth="1"/>
    <col min="10764" max="11008" width="11.453125" style="429"/>
    <col min="11009" max="11009" width="2" style="429" customWidth="1"/>
    <col min="11010" max="11010" width="4.6328125" style="429" customWidth="1"/>
    <col min="11011" max="11011" width="24.6328125" style="429" customWidth="1"/>
    <col min="11012" max="11012" width="6.6328125" style="429" customWidth="1"/>
    <col min="11013" max="11014" width="12.6328125" style="429" customWidth="1"/>
    <col min="11015" max="11015" width="6.90625" style="429" customWidth="1"/>
    <col min="11016" max="11016" width="12.6328125" style="429" customWidth="1"/>
    <col min="11017" max="11017" width="3" style="429" customWidth="1"/>
    <col min="11018" max="11018" width="2" style="429" customWidth="1"/>
    <col min="11019" max="11019" width="1.54296875" style="429" customWidth="1"/>
    <col min="11020" max="11264" width="11.453125" style="429"/>
    <col min="11265" max="11265" width="2" style="429" customWidth="1"/>
    <col min="11266" max="11266" width="4.6328125" style="429" customWidth="1"/>
    <col min="11267" max="11267" width="24.6328125" style="429" customWidth="1"/>
    <col min="11268" max="11268" width="6.6328125" style="429" customWidth="1"/>
    <col min="11269" max="11270" width="12.6328125" style="429" customWidth="1"/>
    <col min="11271" max="11271" width="6.90625" style="429" customWidth="1"/>
    <col min="11272" max="11272" width="12.6328125" style="429" customWidth="1"/>
    <col min="11273" max="11273" width="3" style="429" customWidth="1"/>
    <col min="11274" max="11274" width="2" style="429" customWidth="1"/>
    <col min="11275" max="11275" width="1.54296875" style="429" customWidth="1"/>
    <col min="11276" max="11520" width="11.453125" style="429"/>
    <col min="11521" max="11521" width="2" style="429" customWidth="1"/>
    <col min="11522" max="11522" width="4.6328125" style="429" customWidth="1"/>
    <col min="11523" max="11523" width="24.6328125" style="429" customWidth="1"/>
    <col min="11524" max="11524" width="6.6328125" style="429" customWidth="1"/>
    <col min="11525" max="11526" width="12.6328125" style="429" customWidth="1"/>
    <col min="11527" max="11527" width="6.90625" style="429" customWidth="1"/>
    <col min="11528" max="11528" width="12.6328125" style="429" customWidth="1"/>
    <col min="11529" max="11529" width="3" style="429" customWidth="1"/>
    <col min="11530" max="11530" width="2" style="429" customWidth="1"/>
    <col min="11531" max="11531" width="1.54296875" style="429" customWidth="1"/>
    <col min="11532" max="11776" width="11.453125" style="429"/>
    <col min="11777" max="11777" width="2" style="429" customWidth="1"/>
    <col min="11778" max="11778" width="4.6328125" style="429" customWidth="1"/>
    <col min="11779" max="11779" width="24.6328125" style="429" customWidth="1"/>
    <col min="11780" max="11780" width="6.6328125" style="429" customWidth="1"/>
    <col min="11781" max="11782" width="12.6328125" style="429" customWidth="1"/>
    <col min="11783" max="11783" width="6.90625" style="429" customWidth="1"/>
    <col min="11784" max="11784" width="12.6328125" style="429" customWidth="1"/>
    <col min="11785" max="11785" width="3" style="429" customWidth="1"/>
    <col min="11786" max="11786" width="2" style="429" customWidth="1"/>
    <col min="11787" max="11787" width="1.54296875" style="429" customWidth="1"/>
    <col min="11788" max="12032" width="11.453125" style="429"/>
    <col min="12033" max="12033" width="2" style="429" customWidth="1"/>
    <col min="12034" max="12034" width="4.6328125" style="429" customWidth="1"/>
    <col min="12035" max="12035" width="24.6328125" style="429" customWidth="1"/>
    <col min="12036" max="12036" width="6.6328125" style="429" customWidth="1"/>
    <col min="12037" max="12038" width="12.6328125" style="429" customWidth="1"/>
    <col min="12039" max="12039" width="6.90625" style="429" customWidth="1"/>
    <col min="12040" max="12040" width="12.6328125" style="429" customWidth="1"/>
    <col min="12041" max="12041" width="3" style="429" customWidth="1"/>
    <col min="12042" max="12042" width="2" style="429" customWidth="1"/>
    <col min="12043" max="12043" width="1.54296875" style="429" customWidth="1"/>
    <col min="12044" max="12288" width="11.453125" style="429"/>
    <col min="12289" max="12289" width="2" style="429" customWidth="1"/>
    <col min="12290" max="12290" width="4.6328125" style="429" customWidth="1"/>
    <col min="12291" max="12291" width="24.6328125" style="429" customWidth="1"/>
    <col min="12292" max="12292" width="6.6328125" style="429" customWidth="1"/>
    <col min="12293" max="12294" width="12.6328125" style="429" customWidth="1"/>
    <col min="12295" max="12295" width="6.90625" style="429" customWidth="1"/>
    <col min="12296" max="12296" width="12.6328125" style="429" customWidth="1"/>
    <col min="12297" max="12297" width="3" style="429" customWidth="1"/>
    <col min="12298" max="12298" width="2" style="429" customWidth="1"/>
    <col min="12299" max="12299" width="1.54296875" style="429" customWidth="1"/>
    <col min="12300" max="12544" width="11.453125" style="429"/>
    <col min="12545" max="12545" width="2" style="429" customWidth="1"/>
    <col min="12546" max="12546" width="4.6328125" style="429" customWidth="1"/>
    <col min="12547" max="12547" width="24.6328125" style="429" customWidth="1"/>
    <col min="12548" max="12548" width="6.6328125" style="429" customWidth="1"/>
    <col min="12549" max="12550" width="12.6328125" style="429" customWidth="1"/>
    <col min="12551" max="12551" width="6.90625" style="429" customWidth="1"/>
    <col min="12552" max="12552" width="12.6328125" style="429" customWidth="1"/>
    <col min="12553" max="12553" width="3" style="429" customWidth="1"/>
    <col min="12554" max="12554" width="2" style="429" customWidth="1"/>
    <col min="12555" max="12555" width="1.54296875" style="429" customWidth="1"/>
    <col min="12556" max="12800" width="11.453125" style="429"/>
    <col min="12801" max="12801" width="2" style="429" customWidth="1"/>
    <col min="12802" max="12802" width="4.6328125" style="429" customWidth="1"/>
    <col min="12803" max="12803" width="24.6328125" style="429" customWidth="1"/>
    <col min="12804" max="12804" width="6.6328125" style="429" customWidth="1"/>
    <col min="12805" max="12806" width="12.6328125" style="429" customWidth="1"/>
    <col min="12807" max="12807" width="6.90625" style="429" customWidth="1"/>
    <col min="12808" max="12808" width="12.6328125" style="429" customWidth="1"/>
    <col min="12809" max="12809" width="3" style="429" customWidth="1"/>
    <col min="12810" max="12810" width="2" style="429" customWidth="1"/>
    <col min="12811" max="12811" width="1.54296875" style="429" customWidth="1"/>
    <col min="12812" max="13056" width="11.453125" style="429"/>
    <col min="13057" max="13057" width="2" style="429" customWidth="1"/>
    <col min="13058" max="13058" width="4.6328125" style="429" customWidth="1"/>
    <col min="13059" max="13059" width="24.6328125" style="429" customWidth="1"/>
    <col min="13060" max="13060" width="6.6328125" style="429" customWidth="1"/>
    <col min="13061" max="13062" width="12.6328125" style="429" customWidth="1"/>
    <col min="13063" max="13063" width="6.90625" style="429" customWidth="1"/>
    <col min="13064" max="13064" width="12.6328125" style="429" customWidth="1"/>
    <col min="13065" max="13065" width="3" style="429" customWidth="1"/>
    <col min="13066" max="13066" width="2" style="429" customWidth="1"/>
    <col min="13067" max="13067" width="1.54296875" style="429" customWidth="1"/>
    <col min="13068" max="13312" width="11.453125" style="429"/>
    <col min="13313" max="13313" width="2" style="429" customWidth="1"/>
    <col min="13314" max="13314" width="4.6328125" style="429" customWidth="1"/>
    <col min="13315" max="13315" width="24.6328125" style="429" customWidth="1"/>
    <col min="13316" max="13316" width="6.6328125" style="429" customWidth="1"/>
    <col min="13317" max="13318" width="12.6328125" style="429" customWidth="1"/>
    <col min="13319" max="13319" width="6.90625" style="429" customWidth="1"/>
    <col min="13320" max="13320" width="12.6328125" style="429" customWidth="1"/>
    <col min="13321" max="13321" width="3" style="429" customWidth="1"/>
    <col min="13322" max="13322" width="2" style="429" customWidth="1"/>
    <col min="13323" max="13323" width="1.54296875" style="429" customWidth="1"/>
    <col min="13324" max="13568" width="11.453125" style="429"/>
    <col min="13569" max="13569" width="2" style="429" customWidth="1"/>
    <col min="13570" max="13570" width="4.6328125" style="429" customWidth="1"/>
    <col min="13571" max="13571" width="24.6328125" style="429" customWidth="1"/>
    <col min="13572" max="13572" width="6.6328125" style="429" customWidth="1"/>
    <col min="13573" max="13574" width="12.6328125" style="429" customWidth="1"/>
    <col min="13575" max="13575" width="6.90625" style="429" customWidth="1"/>
    <col min="13576" max="13576" width="12.6328125" style="429" customWidth="1"/>
    <col min="13577" max="13577" width="3" style="429" customWidth="1"/>
    <col min="13578" max="13578" width="2" style="429" customWidth="1"/>
    <col min="13579" max="13579" width="1.54296875" style="429" customWidth="1"/>
    <col min="13580" max="13824" width="11.453125" style="429"/>
    <col min="13825" max="13825" width="2" style="429" customWidth="1"/>
    <col min="13826" max="13826" width="4.6328125" style="429" customWidth="1"/>
    <col min="13827" max="13827" width="24.6328125" style="429" customWidth="1"/>
    <col min="13828" max="13828" width="6.6328125" style="429" customWidth="1"/>
    <col min="13829" max="13830" width="12.6328125" style="429" customWidth="1"/>
    <col min="13831" max="13831" width="6.90625" style="429" customWidth="1"/>
    <col min="13832" max="13832" width="12.6328125" style="429" customWidth="1"/>
    <col min="13833" max="13833" width="3" style="429" customWidth="1"/>
    <col min="13834" max="13834" width="2" style="429" customWidth="1"/>
    <col min="13835" max="13835" width="1.54296875" style="429" customWidth="1"/>
    <col min="13836" max="14080" width="11.453125" style="429"/>
    <col min="14081" max="14081" width="2" style="429" customWidth="1"/>
    <col min="14082" max="14082" width="4.6328125" style="429" customWidth="1"/>
    <col min="14083" max="14083" width="24.6328125" style="429" customWidth="1"/>
    <col min="14084" max="14084" width="6.6328125" style="429" customWidth="1"/>
    <col min="14085" max="14086" width="12.6328125" style="429" customWidth="1"/>
    <col min="14087" max="14087" width="6.90625" style="429" customWidth="1"/>
    <col min="14088" max="14088" width="12.6328125" style="429" customWidth="1"/>
    <col min="14089" max="14089" width="3" style="429" customWidth="1"/>
    <col min="14090" max="14090" width="2" style="429" customWidth="1"/>
    <col min="14091" max="14091" width="1.54296875" style="429" customWidth="1"/>
    <col min="14092" max="14336" width="11.453125" style="429"/>
    <col min="14337" max="14337" width="2" style="429" customWidth="1"/>
    <col min="14338" max="14338" width="4.6328125" style="429" customWidth="1"/>
    <col min="14339" max="14339" width="24.6328125" style="429" customWidth="1"/>
    <col min="14340" max="14340" width="6.6328125" style="429" customWidth="1"/>
    <col min="14341" max="14342" width="12.6328125" style="429" customWidth="1"/>
    <col min="14343" max="14343" width="6.90625" style="429" customWidth="1"/>
    <col min="14344" max="14344" width="12.6328125" style="429" customWidth="1"/>
    <col min="14345" max="14345" width="3" style="429" customWidth="1"/>
    <col min="14346" max="14346" width="2" style="429" customWidth="1"/>
    <col min="14347" max="14347" width="1.54296875" style="429" customWidth="1"/>
    <col min="14348" max="14592" width="11.453125" style="429"/>
    <col min="14593" max="14593" width="2" style="429" customWidth="1"/>
    <col min="14594" max="14594" width="4.6328125" style="429" customWidth="1"/>
    <col min="14595" max="14595" width="24.6328125" style="429" customWidth="1"/>
    <col min="14596" max="14596" width="6.6328125" style="429" customWidth="1"/>
    <col min="14597" max="14598" width="12.6328125" style="429" customWidth="1"/>
    <col min="14599" max="14599" width="6.90625" style="429" customWidth="1"/>
    <col min="14600" max="14600" width="12.6328125" style="429" customWidth="1"/>
    <col min="14601" max="14601" width="3" style="429" customWidth="1"/>
    <col min="14602" max="14602" width="2" style="429" customWidth="1"/>
    <col min="14603" max="14603" width="1.54296875" style="429" customWidth="1"/>
    <col min="14604" max="14848" width="11.453125" style="429"/>
    <col min="14849" max="14849" width="2" style="429" customWidth="1"/>
    <col min="14850" max="14850" width="4.6328125" style="429" customWidth="1"/>
    <col min="14851" max="14851" width="24.6328125" style="429" customWidth="1"/>
    <col min="14852" max="14852" width="6.6328125" style="429" customWidth="1"/>
    <col min="14853" max="14854" width="12.6328125" style="429" customWidth="1"/>
    <col min="14855" max="14855" width="6.90625" style="429" customWidth="1"/>
    <col min="14856" max="14856" width="12.6328125" style="429" customWidth="1"/>
    <col min="14857" max="14857" width="3" style="429" customWidth="1"/>
    <col min="14858" max="14858" width="2" style="429" customWidth="1"/>
    <col min="14859" max="14859" width="1.54296875" style="429" customWidth="1"/>
    <col min="14860" max="15104" width="11.453125" style="429"/>
    <col min="15105" max="15105" width="2" style="429" customWidth="1"/>
    <col min="15106" max="15106" width="4.6328125" style="429" customWidth="1"/>
    <col min="15107" max="15107" width="24.6328125" style="429" customWidth="1"/>
    <col min="15108" max="15108" width="6.6328125" style="429" customWidth="1"/>
    <col min="15109" max="15110" width="12.6328125" style="429" customWidth="1"/>
    <col min="15111" max="15111" width="6.90625" style="429" customWidth="1"/>
    <col min="15112" max="15112" width="12.6328125" style="429" customWidth="1"/>
    <col min="15113" max="15113" width="3" style="429" customWidth="1"/>
    <col min="15114" max="15114" width="2" style="429" customWidth="1"/>
    <col min="15115" max="15115" width="1.54296875" style="429" customWidth="1"/>
    <col min="15116" max="15360" width="11.453125" style="429"/>
    <col min="15361" max="15361" width="2" style="429" customWidth="1"/>
    <col min="15362" max="15362" width="4.6328125" style="429" customWidth="1"/>
    <col min="15363" max="15363" width="24.6328125" style="429" customWidth="1"/>
    <col min="15364" max="15364" width="6.6328125" style="429" customWidth="1"/>
    <col min="15365" max="15366" width="12.6328125" style="429" customWidth="1"/>
    <col min="15367" max="15367" width="6.90625" style="429" customWidth="1"/>
    <col min="15368" max="15368" width="12.6328125" style="429" customWidth="1"/>
    <col min="15369" max="15369" width="3" style="429" customWidth="1"/>
    <col min="15370" max="15370" width="2" style="429" customWidth="1"/>
    <col min="15371" max="15371" width="1.54296875" style="429" customWidth="1"/>
    <col min="15372" max="15616" width="11.453125" style="429"/>
    <col min="15617" max="15617" width="2" style="429" customWidth="1"/>
    <col min="15618" max="15618" width="4.6328125" style="429" customWidth="1"/>
    <col min="15619" max="15619" width="24.6328125" style="429" customWidth="1"/>
    <col min="15620" max="15620" width="6.6328125" style="429" customWidth="1"/>
    <col min="15621" max="15622" width="12.6328125" style="429" customWidth="1"/>
    <col min="15623" max="15623" width="6.90625" style="429" customWidth="1"/>
    <col min="15624" max="15624" width="12.6328125" style="429" customWidth="1"/>
    <col min="15625" max="15625" width="3" style="429" customWidth="1"/>
    <col min="15626" max="15626" width="2" style="429" customWidth="1"/>
    <col min="15627" max="15627" width="1.54296875" style="429" customWidth="1"/>
    <col min="15628" max="15872" width="11.453125" style="429"/>
    <col min="15873" max="15873" width="2" style="429" customWidth="1"/>
    <col min="15874" max="15874" width="4.6328125" style="429" customWidth="1"/>
    <col min="15875" max="15875" width="24.6328125" style="429" customWidth="1"/>
    <col min="15876" max="15876" width="6.6328125" style="429" customWidth="1"/>
    <col min="15877" max="15878" width="12.6328125" style="429" customWidth="1"/>
    <col min="15879" max="15879" width="6.90625" style="429" customWidth="1"/>
    <col min="15880" max="15880" width="12.6328125" style="429" customWidth="1"/>
    <col min="15881" max="15881" width="3" style="429" customWidth="1"/>
    <col min="15882" max="15882" width="2" style="429" customWidth="1"/>
    <col min="15883" max="15883" width="1.54296875" style="429" customWidth="1"/>
    <col min="15884" max="16128" width="11.453125" style="429"/>
    <col min="16129" max="16129" width="2" style="429" customWidth="1"/>
    <col min="16130" max="16130" width="4.6328125" style="429" customWidth="1"/>
    <col min="16131" max="16131" width="24.6328125" style="429" customWidth="1"/>
    <col min="16132" max="16132" width="6.6328125" style="429" customWidth="1"/>
    <col min="16133" max="16134" width="12.6328125" style="429" customWidth="1"/>
    <col min="16135" max="16135" width="6.90625" style="429" customWidth="1"/>
    <col min="16136" max="16136" width="12.6328125" style="429" customWidth="1"/>
    <col min="16137" max="16137" width="3" style="429" customWidth="1"/>
    <col min="16138" max="16138" width="2" style="429" customWidth="1"/>
    <col min="16139" max="16139" width="1.54296875" style="429" customWidth="1"/>
    <col min="16140" max="16384" width="11.453125" style="429"/>
  </cols>
  <sheetData>
    <row r="1" spans="1:11" ht="9" customHeight="1" x14ac:dyDescent="0.25">
      <c r="A1" s="426"/>
      <c r="B1" s="799"/>
      <c r="C1" s="799"/>
      <c r="D1" s="799"/>
      <c r="E1" s="799"/>
      <c r="F1" s="799"/>
      <c r="G1" s="799"/>
      <c r="H1" s="799"/>
      <c r="I1" s="799"/>
      <c r="J1" s="799"/>
      <c r="K1" s="428"/>
    </row>
    <row r="2" spans="1:11" ht="15.75" customHeight="1" x14ac:dyDescent="0.4">
      <c r="A2" s="753"/>
      <c r="B2" s="800" t="s">
        <v>535</v>
      </c>
      <c r="C2" s="801"/>
      <c r="D2" s="802"/>
      <c r="E2" s="802"/>
      <c r="F2" s="802"/>
      <c r="G2" s="802"/>
      <c r="H2" s="808"/>
      <c r="I2" s="802"/>
      <c r="K2" s="809"/>
    </row>
    <row r="3" spans="1:11" x14ac:dyDescent="0.25">
      <c r="A3" s="803"/>
      <c r="B3" s="804"/>
      <c r="C3" s="804"/>
      <c r="D3" s="804"/>
      <c r="E3" s="804"/>
      <c r="F3" s="804"/>
      <c r="G3" s="804"/>
      <c r="H3" s="804"/>
      <c r="I3" s="802"/>
      <c r="K3" s="809"/>
    </row>
    <row r="4" spans="1:11" ht="9" customHeight="1" x14ac:dyDescent="0.25">
      <c r="A4" s="753"/>
      <c r="K4" s="809"/>
    </row>
    <row r="5" spans="1:11" ht="14" x14ac:dyDescent="0.3">
      <c r="A5" s="753"/>
      <c r="B5" s="442" t="s">
        <v>512</v>
      </c>
      <c r="C5" s="442"/>
      <c r="K5" s="809"/>
    </row>
    <row r="6" spans="1:11" ht="15.5" x14ac:dyDescent="0.35">
      <c r="A6" s="753"/>
      <c r="B6" s="442" t="s">
        <v>0</v>
      </c>
      <c r="C6" s="442"/>
      <c r="D6" s="434"/>
      <c r="E6" s="754"/>
      <c r="F6" s="750"/>
      <c r="G6" s="750"/>
      <c r="H6" s="750"/>
      <c r="I6" s="750"/>
      <c r="K6" s="809"/>
    </row>
    <row r="7" spans="1:11" ht="15.5" x14ac:dyDescent="0.35">
      <c r="A7" s="753"/>
      <c r="B7" s="442"/>
      <c r="C7" s="442"/>
      <c r="D7" s="434"/>
      <c r="E7" s="754"/>
      <c r="F7" s="750"/>
      <c r="G7" s="750"/>
      <c r="H7" s="750"/>
      <c r="I7" s="750"/>
      <c r="K7" s="809"/>
    </row>
    <row r="8" spans="1:11" ht="15.5" x14ac:dyDescent="0.35">
      <c r="A8" s="753"/>
      <c r="B8" s="442"/>
      <c r="C8" s="442"/>
      <c r="D8" s="434"/>
      <c r="E8" s="754"/>
      <c r="F8" s="750"/>
      <c r="G8" s="750"/>
      <c r="H8" s="750"/>
      <c r="I8" s="750"/>
      <c r="K8" s="809"/>
    </row>
    <row r="9" spans="1:11" ht="9" customHeight="1" x14ac:dyDescent="0.35">
      <c r="A9" s="753"/>
      <c r="B9" s="442"/>
      <c r="C9" s="442"/>
      <c r="D9" s="434"/>
      <c r="E9" s="437"/>
      <c r="F9" s="434"/>
      <c r="G9" s="434"/>
      <c r="H9" s="434"/>
      <c r="I9" s="434"/>
      <c r="K9" s="809"/>
    </row>
    <row r="10" spans="1:11" ht="14" x14ac:dyDescent="0.3">
      <c r="A10" s="753"/>
      <c r="B10" s="442" t="s">
        <v>513</v>
      </c>
      <c r="C10" s="442"/>
      <c r="K10" s="809"/>
    </row>
    <row r="11" spans="1:11" ht="15.5" x14ac:dyDescent="0.35">
      <c r="A11" s="753"/>
      <c r="B11" s="442" t="s">
        <v>514</v>
      </c>
      <c r="C11" s="805"/>
      <c r="E11" s="754"/>
      <c r="F11" s="750"/>
      <c r="G11" s="750"/>
      <c r="H11" s="750"/>
      <c r="I11" s="750"/>
      <c r="K11" s="809"/>
    </row>
    <row r="12" spans="1:11" ht="15.5" x14ac:dyDescent="0.35">
      <c r="A12" s="753"/>
      <c r="E12" s="754"/>
      <c r="F12" s="750"/>
      <c r="G12" s="750"/>
      <c r="H12" s="750"/>
      <c r="I12" s="750"/>
      <c r="K12" s="809"/>
    </row>
    <row r="13" spans="1:11" ht="15.5" x14ac:dyDescent="0.35">
      <c r="A13" s="753"/>
      <c r="E13" s="754"/>
      <c r="F13" s="750"/>
      <c r="G13" s="750"/>
      <c r="H13" s="750"/>
      <c r="I13" s="750"/>
      <c r="K13" s="809"/>
    </row>
    <row r="14" spans="1:11" ht="8.25" customHeight="1" x14ac:dyDescent="0.35">
      <c r="A14" s="753"/>
      <c r="B14" s="442"/>
      <c r="C14" s="442"/>
      <c r="D14" s="434"/>
      <c r="E14" s="437"/>
      <c r="F14" s="434"/>
      <c r="G14" s="434"/>
      <c r="H14" s="434"/>
      <c r="I14" s="434"/>
      <c r="K14" s="809"/>
    </row>
    <row r="15" spans="1:11" ht="15.75" customHeight="1" x14ac:dyDescent="0.35">
      <c r="A15" s="753"/>
      <c r="B15" s="442" t="s">
        <v>515</v>
      </c>
      <c r="C15" s="442"/>
      <c r="D15" s="434"/>
      <c r="E15" s="754"/>
      <c r="F15" s="750"/>
      <c r="G15" s="750"/>
      <c r="H15" s="750"/>
      <c r="I15" s="750"/>
      <c r="K15" s="809"/>
    </row>
    <row r="16" spans="1:11" ht="17" customHeight="1" x14ac:dyDescent="0.35">
      <c r="A16" s="753"/>
      <c r="B16" s="442"/>
      <c r="C16" s="442"/>
      <c r="D16" s="434"/>
      <c r="E16" s="754"/>
      <c r="F16" s="750"/>
      <c r="G16" s="750"/>
      <c r="H16" s="750"/>
      <c r="I16" s="750"/>
      <c r="K16" s="809"/>
    </row>
    <row r="17" spans="1:11" ht="16.5" customHeight="1" x14ac:dyDescent="0.35">
      <c r="A17" s="753"/>
      <c r="B17" s="442"/>
      <c r="C17" s="442"/>
      <c r="D17" s="434"/>
      <c r="E17" s="754"/>
      <c r="F17" s="750"/>
      <c r="G17" s="750"/>
      <c r="H17" s="750"/>
      <c r="I17" s="750"/>
      <c r="K17" s="809"/>
    </row>
    <row r="18" spans="1:11" ht="9" customHeight="1" x14ac:dyDescent="0.35">
      <c r="A18" s="753"/>
      <c r="B18" s="442"/>
      <c r="C18" s="442"/>
      <c r="D18" s="806"/>
      <c r="E18" s="810"/>
      <c r="F18" s="811"/>
      <c r="G18" s="434"/>
      <c r="H18" s="434"/>
      <c r="I18" s="434"/>
      <c r="K18" s="809"/>
    </row>
    <row r="19" spans="1:11" ht="13.5" customHeight="1" x14ac:dyDescent="0.35">
      <c r="A19" s="753"/>
      <c r="B19" s="442" t="s">
        <v>516</v>
      </c>
      <c r="C19" s="442"/>
      <c r="D19" s="434"/>
      <c r="E19" s="437"/>
      <c r="F19" s="434"/>
      <c r="G19" s="434"/>
      <c r="H19" s="434"/>
      <c r="I19" s="434"/>
      <c r="K19" s="809"/>
    </row>
    <row r="20" spans="1:11" ht="9" customHeight="1" x14ac:dyDescent="0.35">
      <c r="A20" s="753"/>
      <c r="B20" s="442"/>
      <c r="C20" s="442"/>
      <c r="D20" s="434"/>
      <c r="E20" s="437"/>
      <c r="F20" s="437"/>
      <c r="G20" s="437"/>
      <c r="H20" s="437"/>
      <c r="I20" s="437"/>
      <c r="K20" s="809"/>
    </row>
    <row r="21" spans="1:11" ht="13.5" customHeight="1" x14ac:dyDescent="0.35">
      <c r="A21" s="753"/>
      <c r="B21" s="442" t="s">
        <v>517</v>
      </c>
      <c r="C21" s="442"/>
      <c r="D21" s="434"/>
      <c r="E21" s="437"/>
      <c r="F21" s="752">
        <f>Deckblatt!B61</f>
        <v>0</v>
      </c>
      <c r="G21" s="437"/>
      <c r="H21" s="437"/>
      <c r="I21" s="437"/>
      <c r="K21" s="809"/>
    </row>
    <row r="22" spans="1:11" ht="16.5" customHeight="1" x14ac:dyDescent="0.35">
      <c r="A22" s="753"/>
      <c r="B22" s="442" t="s">
        <v>518</v>
      </c>
      <c r="C22" s="442"/>
      <c r="D22" s="434"/>
      <c r="E22" s="830">
        <f>'Protokoll 1'!E42</f>
        <v>0</v>
      </c>
      <c r="F22" s="442" t="s">
        <v>519</v>
      </c>
      <c r="G22" s="437"/>
      <c r="H22" s="437"/>
      <c r="I22" s="437"/>
      <c r="K22" s="809"/>
    </row>
    <row r="23" spans="1:11" ht="9" customHeight="1" x14ac:dyDescent="0.35">
      <c r="A23" s="753"/>
      <c r="B23" s="442"/>
      <c r="C23" s="442"/>
      <c r="D23" s="434"/>
      <c r="E23" s="437"/>
      <c r="F23" s="437"/>
      <c r="G23" s="437"/>
      <c r="H23" s="437"/>
      <c r="I23" s="437"/>
      <c r="K23" s="809"/>
    </row>
    <row r="24" spans="1:11" ht="13.5" customHeight="1" x14ac:dyDescent="0.35">
      <c r="A24" s="753"/>
      <c r="B24" s="442"/>
      <c r="C24" s="442"/>
      <c r="D24" s="434"/>
      <c r="E24" s="437"/>
      <c r="F24" s="437"/>
      <c r="G24" s="437"/>
      <c r="H24" s="437"/>
      <c r="I24" s="437"/>
      <c r="K24" s="809"/>
    </row>
    <row r="25" spans="1:11" ht="13.5" customHeight="1" x14ac:dyDescent="0.35">
      <c r="A25" s="753"/>
      <c r="B25" s="805" t="s">
        <v>324</v>
      </c>
      <c r="C25" s="805"/>
      <c r="D25" s="437"/>
      <c r="E25" s="812"/>
      <c r="F25" s="828" t="str">
        <f>IF('Protokoll 1'!K18=0,"",'Protokoll 1'!C28)</f>
        <v/>
      </c>
      <c r="G25" s="805" t="s">
        <v>520</v>
      </c>
      <c r="H25" s="437"/>
      <c r="I25" s="437"/>
      <c r="K25" s="809"/>
    </row>
    <row r="26" spans="1:11" ht="6" customHeight="1" x14ac:dyDescent="0.35">
      <c r="A26" s="753"/>
      <c r="B26" s="442"/>
      <c r="C26" s="442"/>
      <c r="D26" s="434"/>
      <c r="E26" s="437"/>
      <c r="F26" s="755"/>
      <c r="G26" s="442"/>
      <c r="H26" s="437"/>
      <c r="I26" s="437"/>
      <c r="K26" s="809"/>
    </row>
    <row r="27" spans="1:11" ht="13.5" customHeight="1" x14ac:dyDescent="0.35">
      <c r="A27" s="753"/>
      <c r="B27" s="442" t="s">
        <v>521</v>
      </c>
      <c r="C27" s="442"/>
      <c r="D27" s="434"/>
      <c r="E27" s="812"/>
      <c r="F27" s="828" t="str">
        <f>IF('Protokoll 1'!K18=0,"",'Protokoll 1'!M28)</f>
        <v/>
      </c>
      <c r="G27" s="442" t="s">
        <v>520</v>
      </c>
      <c r="H27" s="437"/>
      <c r="I27" s="437"/>
      <c r="K27" s="809"/>
    </row>
    <row r="28" spans="1:11" ht="9" customHeight="1" x14ac:dyDescent="0.35">
      <c r="A28" s="753"/>
      <c r="B28" s="442"/>
      <c r="C28" s="442"/>
      <c r="D28" s="434"/>
      <c r="E28" s="437"/>
      <c r="F28" s="437"/>
      <c r="G28" s="437"/>
      <c r="H28" s="437"/>
      <c r="I28" s="437"/>
      <c r="K28" s="809"/>
    </row>
    <row r="29" spans="1:11" ht="13.5" customHeight="1" x14ac:dyDescent="0.35">
      <c r="A29" s="753"/>
      <c r="B29" s="442" t="s">
        <v>522</v>
      </c>
      <c r="C29" s="442"/>
      <c r="D29" s="434"/>
      <c r="E29" s="437"/>
      <c r="F29" s="437"/>
      <c r="G29" s="437"/>
      <c r="H29" s="437"/>
      <c r="I29" s="437"/>
      <c r="K29" s="809"/>
    </row>
    <row r="30" spans="1:11" ht="9" customHeight="1" x14ac:dyDescent="0.35">
      <c r="A30" s="753"/>
      <c r="B30" s="442"/>
      <c r="C30" s="442"/>
      <c r="D30" s="434"/>
      <c r="E30" s="437"/>
      <c r="F30" s="437"/>
      <c r="G30" s="437"/>
      <c r="H30" s="437"/>
      <c r="I30" s="437"/>
      <c r="K30" s="809"/>
    </row>
    <row r="31" spans="1:11" ht="13.5" customHeight="1" x14ac:dyDescent="0.35">
      <c r="A31" s="753"/>
      <c r="B31" s="442"/>
      <c r="C31" s="807" t="s">
        <v>523</v>
      </c>
      <c r="D31" s="434"/>
      <c r="E31" s="812"/>
      <c r="F31" s="828" t="str">
        <f>IF('Protokoll 1'!K18=0,"",'Protokoll 1'!E28)</f>
        <v/>
      </c>
      <c r="G31" s="442" t="s">
        <v>520</v>
      </c>
      <c r="H31" s="437"/>
      <c r="I31" s="437"/>
      <c r="K31" s="809"/>
    </row>
    <row r="32" spans="1:11" ht="13.5" customHeight="1" x14ac:dyDescent="0.35">
      <c r="A32" s="753"/>
      <c r="B32" s="442"/>
      <c r="C32" s="452"/>
      <c r="D32" s="452" t="s">
        <v>524</v>
      </c>
      <c r="E32" s="452"/>
      <c r="F32" s="828" t="str">
        <f>IF('Protokoll 1'!K18=0,"",'Blatt  6'!H21)</f>
        <v/>
      </c>
      <c r="G32" s="442" t="s">
        <v>520</v>
      </c>
      <c r="H32" s="437"/>
      <c r="I32" s="437"/>
      <c r="K32" s="809"/>
    </row>
    <row r="33" spans="1:11" ht="13.5" customHeight="1" x14ac:dyDescent="0.35">
      <c r="A33" s="753"/>
      <c r="B33" s="442"/>
      <c r="C33" s="452"/>
      <c r="D33" s="452" t="s">
        <v>525</v>
      </c>
      <c r="E33" s="452"/>
      <c r="F33" s="828" t="str">
        <f>IF('Protokoll 1'!K18=0,"",'Blatt  6'!H39)</f>
        <v/>
      </c>
      <c r="G33" s="442" t="s">
        <v>520</v>
      </c>
      <c r="H33" s="437"/>
      <c r="I33" s="437"/>
      <c r="K33" s="809"/>
    </row>
    <row r="34" spans="1:11" ht="9" customHeight="1" x14ac:dyDescent="0.35">
      <c r="A34" s="753"/>
      <c r="B34" s="442"/>
      <c r="C34" s="442"/>
      <c r="D34" s="434"/>
      <c r="E34" s="434"/>
      <c r="F34" s="755"/>
      <c r="G34" s="437"/>
      <c r="H34" s="437"/>
      <c r="I34" s="437"/>
      <c r="K34" s="809"/>
    </row>
    <row r="35" spans="1:11" ht="13.5" customHeight="1" x14ac:dyDescent="0.35">
      <c r="A35" s="753"/>
      <c r="B35" s="442"/>
      <c r="C35" s="807" t="s">
        <v>1</v>
      </c>
      <c r="D35" s="434"/>
      <c r="E35" s="812"/>
      <c r="F35" s="828" t="str">
        <f>IF('Protokoll 1'!K18=0,"",'Protokoll 1'!G28)</f>
        <v/>
      </c>
      <c r="G35" s="442" t="s">
        <v>520</v>
      </c>
      <c r="H35" s="437"/>
      <c r="I35" s="437"/>
      <c r="K35" s="809"/>
    </row>
    <row r="36" spans="1:11" ht="13.5" customHeight="1" x14ac:dyDescent="0.35">
      <c r="A36" s="753"/>
      <c r="B36" s="442"/>
      <c r="C36" s="442"/>
      <c r="D36" s="434"/>
      <c r="E36" s="437"/>
      <c r="F36" s="437"/>
      <c r="G36" s="437"/>
      <c r="H36" s="437"/>
      <c r="I36" s="437"/>
      <c r="K36" s="809"/>
    </row>
    <row r="37" spans="1:11" ht="13.5" customHeight="1" x14ac:dyDescent="0.35">
      <c r="A37" s="753"/>
      <c r="B37" s="805" t="s">
        <v>183</v>
      </c>
      <c r="C37" s="442"/>
      <c r="D37" s="434"/>
      <c r="E37" s="437"/>
      <c r="F37" s="437"/>
      <c r="G37" s="437"/>
      <c r="H37" s="437"/>
      <c r="I37" s="437"/>
      <c r="K37" s="809"/>
    </row>
    <row r="38" spans="1:11" ht="13.5" customHeight="1" x14ac:dyDescent="0.35">
      <c r="A38" s="753"/>
      <c r="B38" s="442"/>
      <c r="C38" s="442"/>
      <c r="D38" s="434"/>
      <c r="E38" s="437"/>
      <c r="F38" s="437"/>
      <c r="G38" s="437"/>
      <c r="H38" s="437"/>
      <c r="I38" s="437"/>
      <c r="K38" s="809"/>
    </row>
    <row r="39" spans="1:11" ht="13.5" customHeight="1" x14ac:dyDescent="0.35">
      <c r="A39" s="753"/>
      <c r="B39" s="442"/>
      <c r="C39" s="442" t="s">
        <v>526</v>
      </c>
      <c r="D39" s="434"/>
      <c r="E39" s="828" t="str">
        <f>'Protokoll 1'!C38</f>
        <v/>
      </c>
      <c r="F39" s="442" t="s">
        <v>527</v>
      </c>
      <c r="G39" s="437"/>
      <c r="H39" s="437"/>
      <c r="I39" s="437"/>
      <c r="K39" s="809"/>
    </row>
    <row r="40" spans="1:11" ht="13.5" customHeight="1" x14ac:dyDescent="0.35">
      <c r="A40" s="753"/>
      <c r="B40" s="442"/>
      <c r="C40" s="442" t="s">
        <v>528</v>
      </c>
      <c r="D40" s="434"/>
      <c r="E40" s="828" t="str">
        <f>'Protokoll 1'!E38</f>
        <v/>
      </c>
      <c r="F40" s="442" t="s">
        <v>527</v>
      </c>
      <c r="G40" s="437"/>
      <c r="H40" s="437"/>
      <c r="I40" s="437"/>
      <c r="K40" s="809"/>
    </row>
    <row r="41" spans="1:11" ht="13.5" customHeight="1" x14ac:dyDescent="0.35">
      <c r="A41" s="753"/>
      <c r="B41" s="442"/>
      <c r="C41" s="442" t="s">
        <v>529</v>
      </c>
      <c r="D41" s="434"/>
      <c r="E41" s="828" t="str">
        <f>'Protokoll 1'!G38</f>
        <v/>
      </c>
      <c r="F41" s="442" t="s">
        <v>527</v>
      </c>
      <c r="G41" s="437"/>
      <c r="H41" s="437"/>
      <c r="I41" s="437"/>
      <c r="K41" s="809"/>
    </row>
    <row r="42" spans="1:11" ht="13.5" customHeight="1" x14ac:dyDescent="0.35">
      <c r="A42" s="753"/>
      <c r="B42" s="442"/>
      <c r="C42" s="442"/>
      <c r="D42" s="434"/>
      <c r="E42" s="536"/>
      <c r="F42" s="437"/>
      <c r="G42" s="437"/>
      <c r="H42" s="437"/>
      <c r="I42" s="437"/>
      <c r="K42" s="809"/>
    </row>
    <row r="43" spans="1:11" ht="13.5" customHeight="1" x14ac:dyDescent="0.35">
      <c r="A43" s="753"/>
      <c r="B43" s="442"/>
      <c r="C43" s="442"/>
      <c r="D43" s="434"/>
      <c r="E43" s="536"/>
      <c r="F43" s="437"/>
      <c r="G43" s="437"/>
      <c r="H43" s="437"/>
      <c r="I43" s="437"/>
      <c r="K43" s="809"/>
    </row>
    <row r="44" spans="1:11" ht="13.5" customHeight="1" x14ac:dyDescent="0.35">
      <c r="A44" s="753"/>
      <c r="B44" s="442" t="s">
        <v>530</v>
      </c>
      <c r="C44" s="442"/>
      <c r="D44" s="434"/>
      <c r="E44" s="536"/>
      <c r="F44" s="829">
        <f>'Protokoll 1'!I28</f>
        <v>0</v>
      </c>
      <c r="G44" s="443" t="s">
        <v>6</v>
      </c>
      <c r="H44" s="829">
        <f>'Protokoll 1'!K28</f>
        <v>0</v>
      </c>
      <c r="I44" s="437"/>
      <c r="K44" s="809"/>
    </row>
    <row r="45" spans="1:11" ht="13.5" customHeight="1" x14ac:dyDescent="0.35">
      <c r="A45" s="753"/>
      <c r="B45" s="442"/>
      <c r="C45" s="442"/>
      <c r="D45" s="434"/>
      <c r="E45" s="437"/>
      <c r="F45" s="437"/>
      <c r="G45" s="437"/>
      <c r="H45" s="437"/>
      <c r="I45" s="437"/>
      <c r="K45" s="809"/>
    </row>
    <row r="46" spans="1:11" ht="13.5" customHeight="1" x14ac:dyDescent="0.35">
      <c r="A46" s="753"/>
      <c r="B46" s="442" t="s">
        <v>531</v>
      </c>
      <c r="C46" s="442"/>
      <c r="D46" s="434"/>
      <c r="E46" s="437"/>
      <c r="F46" s="437"/>
      <c r="G46" s="437"/>
      <c r="H46" s="437"/>
      <c r="I46" s="437"/>
      <c r="K46" s="809"/>
    </row>
    <row r="47" spans="1:11" ht="13.5" customHeight="1" x14ac:dyDescent="0.35">
      <c r="A47" s="753"/>
      <c r="B47" s="442" t="s">
        <v>532</v>
      </c>
      <c r="C47" s="442"/>
      <c r="D47" s="434"/>
      <c r="E47" s="437"/>
      <c r="F47" s="437"/>
      <c r="G47" s="437"/>
      <c r="H47" s="437"/>
      <c r="I47" s="437"/>
      <c r="K47" s="809"/>
    </row>
    <row r="48" spans="1:11" ht="13.5" customHeight="1" x14ac:dyDescent="0.35">
      <c r="A48" s="753"/>
      <c r="B48" s="442"/>
      <c r="C48" s="442"/>
      <c r="D48" s="806"/>
      <c r="E48" s="811"/>
      <c r="F48" s="442"/>
      <c r="G48" s="437"/>
      <c r="H48" s="437"/>
      <c r="I48" s="434"/>
      <c r="K48" s="809"/>
    </row>
    <row r="49" spans="1:11" ht="6.75" customHeight="1" x14ac:dyDescent="0.35">
      <c r="A49" s="753"/>
      <c r="B49" s="442"/>
      <c r="C49" s="442"/>
      <c r="D49" s="806"/>
      <c r="E49" s="811"/>
      <c r="F49" s="442"/>
      <c r="G49" s="437"/>
      <c r="H49" s="437"/>
      <c r="I49" s="434"/>
      <c r="K49" s="809"/>
    </row>
    <row r="50" spans="1:11" ht="13.5" customHeight="1" x14ac:dyDescent="0.35">
      <c r="A50" s="753"/>
      <c r="B50" s="751"/>
      <c r="C50" s="751"/>
      <c r="D50" s="434"/>
      <c r="E50" s="437"/>
      <c r="F50" s="434"/>
      <c r="G50" s="434"/>
      <c r="H50" s="434"/>
      <c r="I50" s="434"/>
      <c r="K50" s="809"/>
    </row>
    <row r="51" spans="1:11" ht="13.5" customHeight="1" x14ac:dyDescent="0.35">
      <c r="A51" s="753"/>
      <c r="B51" s="442" t="s">
        <v>533</v>
      </c>
      <c r="C51" s="442"/>
      <c r="D51" s="434"/>
      <c r="E51" s="437"/>
      <c r="F51" s="434"/>
      <c r="G51" s="434"/>
      <c r="H51" s="434"/>
      <c r="I51" s="434"/>
      <c r="K51" s="809"/>
    </row>
    <row r="52" spans="1:11" ht="13.5" customHeight="1" x14ac:dyDescent="0.35">
      <c r="A52" s="753"/>
      <c r="B52" s="442"/>
      <c r="C52" s="442"/>
      <c r="D52" s="434"/>
      <c r="E52" s="437"/>
      <c r="F52" s="434"/>
      <c r="G52" s="434"/>
      <c r="H52" s="434"/>
      <c r="I52" s="434"/>
      <c r="K52" s="809"/>
    </row>
    <row r="53" spans="1:11" ht="13.5" customHeight="1" x14ac:dyDescent="0.35">
      <c r="A53" s="753"/>
      <c r="D53" s="434"/>
      <c r="K53" s="809"/>
    </row>
    <row r="54" spans="1:11" ht="13.5" customHeight="1" x14ac:dyDescent="0.35">
      <c r="A54" s="753"/>
      <c r="B54" s="815"/>
      <c r="C54" s="815"/>
      <c r="D54" s="434"/>
      <c r="E54" s="815"/>
      <c r="F54" s="816"/>
      <c r="G54" s="815"/>
      <c r="H54" s="815"/>
      <c r="I54" s="815"/>
      <c r="K54" s="809"/>
    </row>
    <row r="55" spans="1:11" ht="13.5" customHeight="1" x14ac:dyDescent="0.35">
      <c r="A55" s="753"/>
      <c r="B55" s="442" t="s">
        <v>3</v>
      </c>
      <c r="C55" s="442"/>
      <c r="D55" s="434"/>
      <c r="E55" s="442" t="s">
        <v>534</v>
      </c>
      <c r="F55" s="442"/>
      <c r="G55" s="434"/>
      <c r="H55" s="452"/>
      <c r="I55" s="452"/>
      <c r="K55" s="809"/>
    </row>
    <row r="56" spans="1:11" ht="13.5" customHeight="1" x14ac:dyDescent="0.35">
      <c r="A56" s="753"/>
      <c r="B56" s="434"/>
      <c r="C56" s="434"/>
      <c r="D56" s="434"/>
      <c r="E56" s="437"/>
      <c r="F56" s="434"/>
      <c r="G56" s="434"/>
      <c r="H56" s="434"/>
      <c r="I56" s="434"/>
      <c r="K56" s="809"/>
    </row>
    <row r="57" spans="1:11" ht="5.25" customHeight="1" x14ac:dyDescent="0.35">
      <c r="A57" s="819"/>
      <c r="B57" s="817"/>
      <c r="C57" s="447"/>
      <c r="D57" s="817"/>
      <c r="E57" s="818"/>
      <c r="F57" s="813"/>
      <c r="G57" s="813"/>
      <c r="H57" s="813"/>
      <c r="I57" s="813"/>
      <c r="J57" s="813"/>
      <c r="K57" s="814"/>
    </row>
    <row r="58" spans="1:11" ht="13.5" customHeight="1" x14ac:dyDescent="0.25"/>
  </sheetData>
  <sheetProtection sheet="1" objects="1" scenarios="1"/>
  <pageMargins left="0.74803149606299213" right="0.59055118110236227" top="0.98425196850393704" bottom="0.94" header="0.51181102362204722" footer="0.55118110236220474"/>
  <pageSetup scale="91" orientation="portrait" horizontalDpi="4294967292" verticalDpi="360" r:id="rId1"/>
  <headerFooter alignWithMargins="0">
    <oddHeader>&amp;L&amp;9Freistaat Sachsen&amp;C&amp;9Rahmenvertrag nach § 78 f SGB VIII vom 01.11.2012&amp;R&amp;"Arial,Fett"&amp;9Anlage II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51"/>
  <sheetViews>
    <sheetView showGridLines="0" showZeros="0" view="pageLayout" zoomScaleNormal="97" zoomScaleSheetLayoutView="130" workbookViewId="0">
      <selection activeCell="H4" sqref="H4"/>
    </sheetView>
  </sheetViews>
  <sheetFormatPr baseColWidth="10" defaultColWidth="11.453125" defaultRowHeight="12.5" x14ac:dyDescent="0.25"/>
  <cols>
    <col min="1" max="1" width="0.453125" style="6" customWidth="1"/>
    <col min="2" max="2" width="1.453125" style="424" customWidth="1"/>
    <col min="3" max="3" width="23.54296875" style="424" customWidth="1"/>
    <col min="4" max="4" width="5.54296875" style="424" customWidth="1"/>
    <col min="5" max="5" width="14" style="424" customWidth="1"/>
    <col min="6" max="6" width="6.453125" style="424" customWidth="1"/>
    <col min="7" max="7" width="18.453125" style="424" customWidth="1"/>
    <col min="8" max="8" width="14.54296875" style="424" customWidth="1"/>
    <col min="9" max="9" width="2.36328125" style="424" customWidth="1"/>
    <col min="10" max="10" width="5.6328125" style="425" customWidth="1"/>
    <col min="11" max="11" width="0.6328125" style="6" customWidth="1"/>
    <col min="12" max="12" width="0" style="6" hidden="1" customWidth="1"/>
    <col min="13" max="16384" width="11.453125" style="6"/>
  </cols>
  <sheetData>
    <row r="1" spans="1:12" ht="6.75" customHeight="1" x14ac:dyDescent="0.25">
      <c r="A1" s="3"/>
      <c r="B1" s="410"/>
      <c r="C1" s="410"/>
      <c r="D1" s="410"/>
      <c r="E1" s="410"/>
      <c r="F1" s="410"/>
      <c r="G1" s="410"/>
      <c r="H1" s="410"/>
      <c r="I1" s="410"/>
      <c r="J1" s="411"/>
      <c r="K1" s="5"/>
    </row>
    <row r="2" spans="1:12" s="15" customFormat="1" ht="20.25" customHeight="1" x14ac:dyDescent="0.4">
      <c r="A2" s="13"/>
      <c r="B2" s="406" t="s">
        <v>358</v>
      </c>
      <c r="C2" s="412"/>
      <c r="D2" s="412"/>
      <c r="E2" s="412"/>
      <c r="F2" s="412"/>
      <c r="G2" s="412"/>
      <c r="H2" s="412"/>
      <c r="I2" s="412" t="s">
        <v>8</v>
      </c>
      <c r="J2" s="413"/>
      <c r="K2" s="17"/>
    </row>
    <row r="3" spans="1:12" s="15" customFormat="1" ht="9" customHeight="1" x14ac:dyDescent="0.4">
      <c r="A3" s="13"/>
      <c r="B3" s="414"/>
      <c r="C3" s="412"/>
      <c r="D3" s="415"/>
      <c r="E3" s="415"/>
      <c r="F3" s="415"/>
      <c r="G3" s="415"/>
      <c r="H3" s="415"/>
      <c r="I3" s="415"/>
      <c r="J3" s="416"/>
      <c r="K3" s="417"/>
      <c r="L3" s="418"/>
    </row>
    <row r="4" spans="1:12" s="422" customFormat="1" ht="17.25" customHeight="1" x14ac:dyDescent="0.4">
      <c r="A4" s="419"/>
      <c r="B4" s="14" t="s">
        <v>359</v>
      </c>
      <c r="C4" s="14"/>
      <c r="D4" s="11"/>
      <c r="E4" s="11"/>
      <c r="F4" s="11"/>
      <c r="G4" s="11"/>
      <c r="H4" s="11"/>
      <c r="I4" s="11"/>
      <c r="J4" s="420"/>
      <c r="K4" s="421"/>
    </row>
    <row r="5" spans="1:12" s="15" customFormat="1" ht="8.25" customHeight="1" x14ac:dyDescent="0.35">
      <c r="A5" s="13"/>
      <c r="J5" s="408"/>
      <c r="K5" s="17"/>
    </row>
    <row r="6" spans="1:12" s="15" customFormat="1" ht="15.5" x14ac:dyDescent="0.35">
      <c r="A6" s="13"/>
      <c r="C6" s="12" t="s">
        <v>360</v>
      </c>
      <c r="D6" s="840"/>
      <c r="E6" s="840"/>
      <c r="F6" s="840"/>
      <c r="G6" s="840"/>
      <c r="H6" s="840"/>
      <c r="I6" s="840"/>
      <c r="J6" s="840"/>
      <c r="K6" s="17"/>
    </row>
    <row r="7" spans="1:12" s="15" customFormat="1" ht="15.5" x14ac:dyDescent="0.35">
      <c r="A7" s="13"/>
      <c r="D7" s="840"/>
      <c r="E7" s="840"/>
      <c r="F7" s="840"/>
      <c r="G7" s="840"/>
      <c r="H7" s="840"/>
      <c r="I7" s="840"/>
      <c r="J7" s="840"/>
      <c r="K7" s="17"/>
    </row>
    <row r="8" spans="1:12" s="15" customFormat="1" ht="15.5" x14ac:dyDescent="0.35">
      <c r="A8" s="13"/>
      <c r="D8" s="841"/>
      <c r="E8" s="841"/>
      <c r="F8" s="841"/>
      <c r="G8" s="841"/>
      <c r="H8" s="841"/>
      <c r="I8" s="841"/>
      <c r="J8" s="841"/>
      <c r="K8" s="17"/>
    </row>
    <row r="9" spans="1:12" s="15" customFormat="1" ht="15.5" x14ac:dyDescent="0.35">
      <c r="A9" s="13"/>
      <c r="C9" s="12" t="s">
        <v>214</v>
      </c>
      <c r="D9" s="843"/>
      <c r="E9" s="843"/>
      <c r="F9" s="843"/>
      <c r="G9" s="843"/>
      <c r="H9" s="843"/>
      <c r="I9" s="843"/>
      <c r="J9" s="843"/>
      <c r="K9" s="17"/>
    </row>
    <row r="10" spans="1:12" s="15" customFormat="1" ht="15.5" x14ac:dyDescent="0.35">
      <c r="A10" s="13"/>
      <c r="D10" s="841"/>
      <c r="E10" s="841"/>
      <c r="F10" s="841"/>
      <c r="G10" s="841"/>
      <c r="H10" s="841"/>
      <c r="I10" s="841"/>
      <c r="J10" s="841"/>
      <c r="K10" s="17"/>
    </row>
    <row r="11" spans="1:12" s="15" customFormat="1" ht="15.5" x14ac:dyDescent="0.35">
      <c r="A11" s="13"/>
      <c r="C11" s="12" t="s">
        <v>361</v>
      </c>
      <c r="D11" s="843" t="s">
        <v>539</v>
      </c>
      <c r="E11" s="843"/>
      <c r="F11" s="843"/>
      <c r="G11" s="843"/>
      <c r="H11" s="843"/>
      <c r="I11" s="843"/>
      <c r="J11" s="843"/>
      <c r="K11" s="17"/>
    </row>
    <row r="12" spans="1:12" s="15" customFormat="1" ht="15.5" x14ac:dyDescent="0.35">
      <c r="A12" s="13"/>
      <c r="C12" s="12" t="s">
        <v>362</v>
      </c>
      <c r="D12" s="841"/>
      <c r="E12" s="841"/>
      <c r="F12" s="841"/>
      <c r="G12" s="841"/>
      <c r="H12" s="841"/>
      <c r="I12" s="841"/>
      <c r="J12" s="841"/>
      <c r="K12" s="17"/>
    </row>
    <row r="13" spans="1:12" s="15" customFormat="1" ht="15.5" x14ac:dyDescent="0.35">
      <c r="A13" s="13"/>
      <c r="J13" s="408"/>
      <c r="K13" s="17"/>
    </row>
    <row r="14" spans="1:12" s="15" customFormat="1" ht="15.5" x14ac:dyDescent="0.35">
      <c r="A14" s="13"/>
      <c r="C14" s="12" t="s">
        <v>363</v>
      </c>
      <c r="D14" s="572"/>
      <c r="E14" s="54" t="s">
        <v>364</v>
      </c>
      <c r="F14" s="407"/>
      <c r="G14" s="409" t="s">
        <v>365</v>
      </c>
      <c r="H14" s="409" t="s">
        <v>366</v>
      </c>
      <c r="I14" s="12"/>
      <c r="J14" s="12"/>
      <c r="K14" s="17"/>
    </row>
    <row r="15" spans="1:12" s="15" customFormat="1" ht="15.5" x14ac:dyDescent="0.35">
      <c r="A15" s="13"/>
      <c r="C15" s="12" t="s">
        <v>367</v>
      </c>
      <c r="D15" s="572"/>
      <c r="E15" s="407" t="s">
        <v>506</v>
      </c>
      <c r="F15" s="572"/>
      <c r="G15" s="12"/>
      <c r="H15" s="409" t="s">
        <v>368</v>
      </c>
      <c r="I15" s="12"/>
      <c r="J15" s="12"/>
      <c r="K15" s="17"/>
      <c r="L15" s="15" t="b">
        <v>1</v>
      </c>
    </row>
    <row r="16" spans="1:12" s="15" customFormat="1" ht="15.5" x14ac:dyDescent="0.35">
      <c r="A16" s="13"/>
      <c r="D16" s="572"/>
      <c r="E16" s="407" t="s">
        <v>506</v>
      </c>
      <c r="F16" s="572"/>
      <c r="G16" s="12"/>
      <c r="H16" s="12"/>
      <c r="I16" s="12"/>
      <c r="J16" s="407"/>
      <c r="K16" s="17"/>
    </row>
    <row r="17" spans="1:11" s="15" customFormat="1" ht="15.5" x14ac:dyDescent="0.35">
      <c r="A17" s="13"/>
      <c r="C17" s="12"/>
      <c r="D17" s="9"/>
      <c r="E17" s="9"/>
      <c r="F17" s="12"/>
      <c r="G17" s="12"/>
      <c r="H17" s="409"/>
      <c r="I17" s="12"/>
      <c r="J17" s="407"/>
      <c r="K17" s="17"/>
    </row>
    <row r="18" spans="1:11" s="15" customFormat="1" ht="15.5" x14ac:dyDescent="0.35">
      <c r="A18" s="13"/>
      <c r="C18" s="12" t="s">
        <v>369</v>
      </c>
      <c r="D18" s="835"/>
      <c r="E18" s="835"/>
      <c r="F18" s="12"/>
      <c r="G18" s="409" t="s">
        <v>370</v>
      </c>
      <c r="H18" s="409" t="s">
        <v>371</v>
      </c>
      <c r="I18" s="12"/>
      <c r="J18" s="12"/>
      <c r="K18" s="17"/>
    </row>
    <row r="19" spans="1:11" s="15" customFormat="1" ht="15.5" x14ac:dyDescent="0.35">
      <c r="A19" s="13"/>
      <c r="C19" s="12" t="s">
        <v>372</v>
      </c>
      <c r="D19" s="835"/>
      <c r="E19" s="842"/>
      <c r="F19" s="12"/>
      <c r="G19" s="12"/>
      <c r="H19" s="409" t="s">
        <v>373</v>
      </c>
      <c r="I19" s="12"/>
      <c r="J19" s="12"/>
      <c r="K19" s="17"/>
    </row>
    <row r="20" spans="1:11" s="15" customFormat="1" ht="15.5" x14ac:dyDescent="0.35">
      <c r="A20" s="13"/>
      <c r="D20" s="12"/>
      <c r="E20" s="12"/>
      <c r="F20" s="12"/>
      <c r="G20" s="12"/>
      <c r="H20" s="12"/>
      <c r="I20" s="12" t="s">
        <v>8</v>
      </c>
      <c r="J20" s="407"/>
      <c r="K20" s="17"/>
    </row>
    <row r="21" spans="1:11" s="15" customFormat="1" ht="15.5" x14ac:dyDescent="0.35">
      <c r="A21" s="13"/>
      <c r="C21" s="12" t="s">
        <v>374</v>
      </c>
      <c r="D21" s="840"/>
      <c r="E21" s="840"/>
      <c r="F21" s="840"/>
      <c r="G21" s="840"/>
      <c r="H21" s="840"/>
      <c r="I21" s="840"/>
      <c r="J21" s="840"/>
      <c r="K21" s="17"/>
    </row>
    <row r="22" spans="1:11" s="15" customFormat="1" ht="15.5" x14ac:dyDescent="0.35">
      <c r="A22" s="13"/>
      <c r="C22" s="12" t="s">
        <v>375</v>
      </c>
      <c r="D22" s="840"/>
      <c r="E22" s="840"/>
      <c r="F22" s="840"/>
      <c r="G22" s="840"/>
      <c r="H22" s="840"/>
      <c r="I22" s="840"/>
      <c r="J22" s="840"/>
      <c r="K22" s="17"/>
    </row>
    <row r="23" spans="1:11" s="15" customFormat="1" ht="15.5" x14ac:dyDescent="0.35">
      <c r="A23" s="13"/>
      <c r="C23" s="12"/>
      <c r="D23" s="840"/>
      <c r="E23" s="840"/>
      <c r="F23" s="840"/>
      <c r="G23" s="840"/>
      <c r="H23" s="840"/>
      <c r="I23" s="840"/>
      <c r="J23" s="840"/>
      <c r="K23" s="17"/>
    </row>
    <row r="24" spans="1:11" s="15" customFormat="1" ht="15.5" x14ac:dyDescent="0.35">
      <c r="A24" s="13"/>
      <c r="C24" s="12"/>
      <c r="D24" s="841"/>
      <c r="E24" s="841"/>
      <c r="F24" s="841"/>
      <c r="G24" s="841"/>
      <c r="H24" s="841"/>
      <c r="I24" s="841"/>
      <c r="J24" s="841"/>
      <c r="K24" s="17"/>
    </row>
    <row r="25" spans="1:11" s="15" customFormat="1" ht="12" customHeight="1" x14ac:dyDescent="0.35">
      <c r="A25" s="13"/>
      <c r="D25" s="12"/>
      <c r="E25" s="12"/>
      <c r="F25" s="12"/>
      <c r="G25" s="12"/>
      <c r="H25" s="12"/>
      <c r="I25" s="12"/>
      <c r="J25" s="407"/>
      <c r="K25" s="17"/>
    </row>
    <row r="26" spans="1:11" s="15" customFormat="1" ht="15.5" x14ac:dyDescent="0.35">
      <c r="A26" s="13"/>
      <c r="C26" s="12" t="s">
        <v>376</v>
      </c>
      <c r="D26" s="840"/>
      <c r="E26" s="840"/>
      <c r="F26" s="840"/>
      <c r="G26" s="840"/>
      <c r="H26" s="840"/>
      <c r="I26" s="840"/>
      <c r="J26" s="840"/>
      <c r="K26" s="17"/>
    </row>
    <row r="27" spans="1:11" s="15" customFormat="1" ht="15.5" x14ac:dyDescent="0.35">
      <c r="A27" s="13"/>
      <c r="C27" s="12"/>
      <c r="D27" s="841"/>
      <c r="E27" s="841"/>
      <c r="F27" s="841"/>
      <c r="G27" s="841"/>
      <c r="H27" s="841"/>
      <c r="I27" s="841"/>
      <c r="J27" s="841"/>
      <c r="K27" s="17"/>
    </row>
    <row r="28" spans="1:11" s="15" customFormat="1" ht="9" customHeight="1" x14ac:dyDescent="0.35">
      <c r="A28" s="13"/>
      <c r="C28" s="12"/>
      <c r="D28" s="12"/>
      <c r="E28" s="12"/>
      <c r="F28" s="12"/>
      <c r="G28" s="12"/>
      <c r="H28" s="12"/>
      <c r="I28" s="12"/>
      <c r="J28" s="407"/>
      <c r="K28" s="17"/>
    </row>
    <row r="29" spans="1:11" s="15" customFormat="1" ht="15.5" x14ac:dyDescent="0.35">
      <c r="A29" s="13"/>
      <c r="C29" s="12" t="s">
        <v>377</v>
      </c>
      <c r="D29" s="54" t="s">
        <v>378</v>
      </c>
      <c r="E29" s="54"/>
      <c r="F29" s="12"/>
      <c r="G29" s="54" t="s">
        <v>379</v>
      </c>
      <c r="H29" s="54"/>
      <c r="I29" s="12"/>
      <c r="J29" s="12"/>
      <c r="K29" s="17"/>
    </row>
    <row r="30" spans="1:11" s="15" customFormat="1" ht="15.5" x14ac:dyDescent="0.35">
      <c r="A30" s="13"/>
      <c r="C30" s="12"/>
      <c r="D30" s="54"/>
      <c r="E30" s="12"/>
      <c r="F30" s="12"/>
      <c r="G30" s="54" t="s">
        <v>380</v>
      </c>
      <c r="H30" s="54"/>
      <c r="I30" s="12"/>
      <c r="J30" s="12"/>
      <c r="K30" s="17"/>
    </row>
    <row r="31" spans="1:11" s="15" customFormat="1" ht="9.75" customHeight="1" x14ac:dyDescent="0.35">
      <c r="A31" s="13"/>
      <c r="C31" s="12"/>
      <c r="D31" s="12"/>
      <c r="E31" s="12"/>
      <c r="F31" s="12"/>
      <c r="G31" s="54"/>
      <c r="H31" s="54"/>
      <c r="I31" s="12"/>
      <c r="J31" s="407"/>
      <c r="K31" s="17"/>
    </row>
    <row r="32" spans="1:11" s="15" customFormat="1" ht="15.5" x14ac:dyDescent="0.35">
      <c r="A32" s="13"/>
      <c r="C32" s="12" t="s">
        <v>381</v>
      </c>
      <c r="D32" s="54" t="s">
        <v>382</v>
      </c>
      <c r="E32" s="54"/>
      <c r="F32" s="12"/>
      <c r="G32" s="844"/>
      <c r="H32" s="844"/>
      <c r="I32" s="844"/>
      <c r="J32" s="844"/>
      <c r="K32" s="17"/>
    </row>
    <row r="33" spans="1:11" s="15" customFormat="1" ht="15.5" x14ac:dyDescent="0.35">
      <c r="A33" s="13"/>
      <c r="C33" s="12"/>
      <c r="D33" s="12"/>
      <c r="E33" s="12"/>
      <c r="F33" s="12"/>
      <c r="G33" s="844"/>
      <c r="H33" s="844"/>
      <c r="I33" s="844"/>
      <c r="J33" s="844"/>
      <c r="K33" s="17"/>
    </row>
    <row r="34" spans="1:11" s="15" customFormat="1" ht="15.5" x14ac:dyDescent="0.35">
      <c r="A34" s="13"/>
      <c r="C34" s="12"/>
      <c r="D34" s="54" t="s">
        <v>383</v>
      </c>
      <c r="E34" s="12"/>
      <c r="F34" s="12"/>
      <c r="G34" s="844"/>
      <c r="H34" s="844"/>
      <c r="I34" s="844"/>
      <c r="J34" s="844"/>
      <c r="K34" s="17"/>
    </row>
    <row r="35" spans="1:11" s="15" customFormat="1" ht="15.5" x14ac:dyDescent="0.35">
      <c r="A35" s="13"/>
      <c r="C35" s="12"/>
      <c r="D35" s="12" t="s">
        <v>466</v>
      </c>
      <c r="E35" s="12"/>
      <c r="F35" s="12"/>
      <c r="G35" s="844"/>
      <c r="H35" s="844"/>
      <c r="I35" s="844"/>
      <c r="J35" s="844"/>
      <c r="K35" s="17"/>
    </row>
    <row r="36" spans="1:11" s="15" customFormat="1" ht="9.75" customHeight="1" x14ac:dyDescent="0.35">
      <c r="A36" s="13"/>
      <c r="C36" s="12"/>
      <c r="D36" s="12"/>
      <c r="E36" s="12"/>
      <c r="F36" s="12"/>
      <c r="G36" s="12"/>
      <c r="H36" s="12"/>
      <c r="I36" s="12"/>
      <c r="J36" s="407"/>
      <c r="K36" s="17"/>
    </row>
    <row r="37" spans="1:11" s="15" customFormat="1" ht="18" customHeight="1" x14ac:dyDescent="0.35">
      <c r="A37" s="13"/>
      <c r="C37" s="12" t="s">
        <v>384</v>
      </c>
      <c r="D37" s="423"/>
      <c r="E37" s="558"/>
      <c r="F37" s="12"/>
      <c r="G37" s="835"/>
      <c r="H37" s="835"/>
      <c r="I37" s="835"/>
      <c r="J37" s="835"/>
      <c r="K37" s="17"/>
    </row>
    <row r="38" spans="1:11" s="15" customFormat="1" ht="15.5" x14ac:dyDescent="0.35">
      <c r="A38" s="13"/>
      <c r="C38" s="12" t="s">
        <v>385</v>
      </c>
      <c r="D38" s="12"/>
      <c r="E38" s="840"/>
      <c r="F38" s="840"/>
      <c r="G38" s="840"/>
      <c r="H38" s="840"/>
      <c r="I38" s="840"/>
      <c r="J38" s="840"/>
      <c r="K38" s="17"/>
    </row>
    <row r="39" spans="1:11" s="15" customFormat="1" ht="15.5" x14ac:dyDescent="0.35">
      <c r="A39" s="13"/>
      <c r="C39" s="12" t="s">
        <v>123</v>
      </c>
      <c r="D39" s="12"/>
      <c r="E39" s="841"/>
      <c r="F39" s="841"/>
      <c r="G39" s="841"/>
      <c r="H39" s="841"/>
      <c r="I39" s="841"/>
      <c r="J39" s="841"/>
      <c r="K39" s="17"/>
    </row>
    <row r="40" spans="1:11" s="15" customFormat="1" ht="15.5" x14ac:dyDescent="0.35">
      <c r="A40" s="13"/>
      <c r="D40" s="12"/>
      <c r="E40" s="12"/>
      <c r="F40" s="12"/>
      <c r="G40" s="12"/>
      <c r="H40" s="12"/>
      <c r="I40" s="12"/>
      <c r="J40" s="407"/>
      <c r="K40" s="17"/>
    </row>
    <row r="41" spans="1:11" s="15" customFormat="1" ht="15.5" x14ac:dyDescent="0.35">
      <c r="A41" s="13"/>
      <c r="C41" s="12" t="s">
        <v>386</v>
      </c>
      <c r="D41" s="12"/>
      <c r="E41" s="12"/>
      <c r="F41" s="12"/>
      <c r="G41" s="835"/>
      <c r="H41" s="835"/>
      <c r="I41" s="835"/>
      <c r="J41" s="835"/>
      <c r="K41" s="17"/>
    </row>
    <row r="42" spans="1:11" s="15" customFormat="1" ht="15.5" x14ac:dyDescent="0.35">
      <c r="A42" s="13"/>
      <c r="C42" s="12" t="s">
        <v>387</v>
      </c>
      <c r="D42" s="12"/>
      <c r="E42" s="12"/>
      <c r="F42" s="12"/>
      <c r="G42" s="835"/>
      <c r="H42" s="835"/>
      <c r="I42" s="835"/>
      <c r="J42" s="835"/>
      <c r="K42" s="17"/>
    </row>
    <row r="43" spans="1:11" s="15" customFormat="1" ht="15.5" x14ac:dyDescent="0.35">
      <c r="A43" s="13"/>
      <c r="C43" s="12" t="s">
        <v>388</v>
      </c>
      <c r="D43" s="12"/>
      <c r="E43" s="12"/>
      <c r="F43" s="12"/>
      <c r="G43" s="835"/>
      <c r="H43" s="835"/>
      <c r="I43" s="835"/>
      <c r="J43" s="835"/>
      <c r="K43" s="17"/>
    </row>
    <row r="44" spans="1:11" s="15" customFormat="1" ht="15.5" x14ac:dyDescent="0.35">
      <c r="A44" s="13"/>
      <c r="C44" s="12" t="s">
        <v>389</v>
      </c>
      <c r="D44" s="12"/>
      <c r="E44" s="12"/>
      <c r="F44" s="12"/>
      <c r="G44" s="835"/>
      <c r="H44" s="835"/>
      <c r="I44" s="835"/>
      <c r="J44" s="835"/>
      <c r="K44" s="17"/>
    </row>
    <row r="45" spans="1:11" s="15" customFormat="1" ht="15.5" x14ac:dyDescent="0.35">
      <c r="A45" s="13"/>
      <c r="C45" s="12"/>
      <c r="D45" s="12"/>
      <c r="E45" s="12"/>
      <c r="F45" s="12"/>
      <c r="G45" s="835"/>
      <c r="H45" s="835"/>
      <c r="I45" s="835"/>
      <c r="J45" s="835"/>
      <c r="K45" s="17"/>
    </row>
    <row r="46" spans="1:11" s="15" customFormat="1" ht="15.5" x14ac:dyDescent="0.35">
      <c r="A46" s="13"/>
      <c r="D46" s="12"/>
      <c r="E46" s="12"/>
      <c r="F46" s="12"/>
      <c r="G46" s="12"/>
      <c r="H46" s="12"/>
      <c r="I46" s="12"/>
      <c r="J46" s="407"/>
      <c r="K46" s="17"/>
    </row>
    <row r="47" spans="1:11" s="15" customFormat="1" ht="15.5" x14ac:dyDescent="0.35">
      <c r="A47" s="13"/>
      <c r="C47" s="12" t="s">
        <v>390</v>
      </c>
      <c r="D47" s="840"/>
      <c r="E47" s="840"/>
      <c r="F47" s="840"/>
      <c r="G47" s="840"/>
      <c r="H47" s="840"/>
      <c r="I47" s="840"/>
      <c r="J47" s="840"/>
      <c r="K47" s="17"/>
    </row>
    <row r="48" spans="1:11" s="15" customFormat="1" ht="15.5" x14ac:dyDescent="0.35">
      <c r="A48" s="13"/>
      <c r="C48" s="12" t="s">
        <v>391</v>
      </c>
      <c r="D48" s="841"/>
      <c r="E48" s="841"/>
      <c r="F48" s="841"/>
      <c r="G48" s="841"/>
      <c r="H48" s="841"/>
      <c r="I48" s="841"/>
      <c r="J48" s="841"/>
      <c r="K48" s="17"/>
    </row>
    <row r="49" spans="1:11" s="15" customFormat="1" ht="15.5" x14ac:dyDescent="0.35">
      <c r="A49" s="13"/>
      <c r="D49" s="12"/>
      <c r="E49" s="12"/>
      <c r="F49" s="12"/>
      <c r="G49" s="12"/>
      <c r="H49" s="12"/>
      <c r="I49" s="12"/>
      <c r="J49" s="407"/>
      <c r="K49" s="17"/>
    </row>
    <row r="50" spans="1:11" s="15" customFormat="1" ht="15.5" x14ac:dyDescent="0.35">
      <c r="A50" s="13"/>
      <c r="C50" s="12" t="s">
        <v>392</v>
      </c>
      <c r="D50" s="12"/>
      <c r="E50" s="12"/>
      <c r="F50" s="12"/>
      <c r="G50" s="572"/>
      <c r="H50" s="407"/>
      <c r="I50" s="12"/>
      <c r="J50" s="407"/>
      <c r="K50" s="17"/>
    </row>
    <row r="51" spans="1:11" s="15" customFormat="1" ht="15" customHeight="1" x14ac:dyDescent="0.35">
      <c r="A51" s="50"/>
      <c r="B51" s="51"/>
      <c r="C51" s="51"/>
      <c r="D51" s="34"/>
      <c r="E51" s="34"/>
      <c r="F51" s="34"/>
      <c r="G51" s="34"/>
      <c r="H51" s="34"/>
      <c r="I51" s="34"/>
      <c r="J51" s="573"/>
      <c r="K51" s="52"/>
    </row>
  </sheetData>
  <sheetProtection sheet="1" objects="1" scenarios="1"/>
  <mergeCells count="19">
    <mergeCell ref="D47:J48"/>
    <mergeCell ref="G32:J32"/>
    <mergeCell ref="G33:J33"/>
    <mergeCell ref="D21:J24"/>
    <mergeCell ref="D26:J27"/>
    <mergeCell ref="G44:J44"/>
    <mergeCell ref="G45:J45"/>
    <mergeCell ref="G34:J34"/>
    <mergeCell ref="G37:J37"/>
    <mergeCell ref="G41:J41"/>
    <mergeCell ref="G42:J42"/>
    <mergeCell ref="G43:J43"/>
    <mergeCell ref="G35:J35"/>
    <mergeCell ref="E38:J39"/>
    <mergeCell ref="D18:E18"/>
    <mergeCell ref="D19:E19"/>
    <mergeCell ref="D6:J8"/>
    <mergeCell ref="D9:J10"/>
    <mergeCell ref="D11:J12"/>
  </mergeCells>
  <printOptions gridLinesSet="0"/>
  <pageMargins left="0.55118110236220474" right="0.55118110236220474" top="0.98425196850393704" bottom="0.78740157480314965" header="0.51181102362204722" footer="0.51181102362204722"/>
  <pageSetup paperSize="9" scale="95" orientation="portrait" r:id="rId1"/>
  <headerFooter alignWithMargins="0">
    <oddHeader xml:space="preserve">&amp;LFreistaat Sachsen&amp;RVerhandlungsunterlagen SGB VIII vom 01.11.2012   
in der Fassung vom 16.03.2023 </oddHeader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8" r:id="rId4" name="Check Box 10">
              <controlPr defaultSize="0" autoFill="0" autoLine="0" autoPict="0">
                <anchor moveWithCells="1">
                  <from>
                    <xdr:col>8</xdr:col>
                    <xdr:colOff>120650</xdr:colOff>
                    <xdr:row>14</xdr:row>
                    <xdr:rowOff>63500</xdr:rowOff>
                  </from>
                  <to>
                    <xdr:col>9</xdr:col>
                    <xdr:colOff>222250</xdr:colOff>
                    <xdr:row>15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5" name="Check Box 11">
              <controlPr defaultSize="0" autoFill="0" autoLine="0" autoPict="0">
                <anchor moveWithCells="1">
                  <from>
                    <xdr:col>8</xdr:col>
                    <xdr:colOff>120650</xdr:colOff>
                    <xdr:row>13</xdr:row>
                    <xdr:rowOff>63500</xdr:rowOff>
                  </from>
                  <to>
                    <xdr:col>9</xdr:col>
                    <xdr:colOff>222250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6" name="Check Box 12">
              <controlPr defaultSize="0" autoFill="0" autoLine="0" autoPict="0">
                <anchor moveWithCells="1">
                  <from>
                    <xdr:col>8</xdr:col>
                    <xdr:colOff>120650</xdr:colOff>
                    <xdr:row>17</xdr:row>
                    <xdr:rowOff>44450</xdr:rowOff>
                  </from>
                  <to>
                    <xdr:col>9</xdr:col>
                    <xdr:colOff>215900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7" name="Check Box 13">
              <controlPr defaultSize="0" autoFill="0" autoLine="0" autoPict="0">
                <anchor moveWithCells="1">
                  <from>
                    <xdr:col>8</xdr:col>
                    <xdr:colOff>120650</xdr:colOff>
                    <xdr:row>18</xdr:row>
                    <xdr:rowOff>44450</xdr:rowOff>
                  </from>
                  <to>
                    <xdr:col>9</xdr:col>
                    <xdr:colOff>215900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8" name="Check Box 15">
              <controlPr defaultSize="0" autoFill="0" autoLine="0" autoPict="0">
                <anchor moveWithCells="1">
                  <from>
                    <xdr:col>8</xdr:col>
                    <xdr:colOff>120650</xdr:colOff>
                    <xdr:row>28</xdr:row>
                    <xdr:rowOff>44450</xdr:rowOff>
                  </from>
                  <to>
                    <xdr:col>9</xdr:col>
                    <xdr:colOff>215900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9" name="Check Box 16">
              <controlPr defaultSize="0" autoFill="0" autoLine="0" autoPict="0">
                <anchor moveWithCells="1">
                  <from>
                    <xdr:col>8</xdr:col>
                    <xdr:colOff>120650</xdr:colOff>
                    <xdr:row>29</xdr:row>
                    <xdr:rowOff>44450</xdr:rowOff>
                  </from>
                  <to>
                    <xdr:col>9</xdr:col>
                    <xdr:colOff>215900</xdr:colOff>
                    <xdr:row>30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O57"/>
  <sheetViews>
    <sheetView showGridLines="0" showZeros="0" view="pageLayout" zoomScaleNormal="97" zoomScaleSheetLayoutView="130" workbookViewId="0">
      <selection activeCell="J3" sqref="J3"/>
    </sheetView>
  </sheetViews>
  <sheetFormatPr baseColWidth="10" defaultColWidth="11.453125" defaultRowHeight="12.5" x14ac:dyDescent="0.25"/>
  <cols>
    <col min="1" max="1" width="1.36328125" style="429" customWidth="1"/>
    <col min="2" max="2" width="1.453125" style="449" customWidth="1"/>
    <col min="3" max="3" width="23.54296875" style="449" customWidth="1"/>
    <col min="4" max="5" width="5.54296875" style="449" customWidth="1"/>
    <col min="6" max="6" width="1.08984375" style="449" customWidth="1"/>
    <col min="7" max="7" width="8.90625" style="449" customWidth="1"/>
    <col min="8" max="8" width="3.6328125" style="449" customWidth="1"/>
    <col min="9" max="9" width="15.54296875" style="449" customWidth="1"/>
    <col min="10" max="10" width="12.36328125" style="449" customWidth="1"/>
    <col min="11" max="11" width="2.36328125" style="449" customWidth="1"/>
    <col min="12" max="12" width="10.54296875" style="449" customWidth="1"/>
    <col min="13" max="13" width="1.6328125" style="429" customWidth="1"/>
    <col min="14" max="16384" width="11.453125" style="429"/>
  </cols>
  <sheetData>
    <row r="1" spans="1:15" ht="6.75" customHeight="1" x14ac:dyDescent="0.25">
      <c r="A1" s="426"/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8"/>
    </row>
    <row r="2" spans="1:15" s="434" customFormat="1" ht="18" customHeight="1" x14ac:dyDescent="0.4">
      <c r="A2" s="430"/>
      <c r="B2" s="431" t="s">
        <v>358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3"/>
    </row>
    <row r="3" spans="1:15" s="434" customFormat="1" ht="8.25" customHeight="1" x14ac:dyDescent="0.35">
      <c r="A3" s="430"/>
      <c r="B3" s="435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3"/>
    </row>
    <row r="4" spans="1:15" s="440" customFormat="1" ht="18" x14ac:dyDescent="0.4">
      <c r="A4" s="436"/>
      <c r="B4" s="437" t="s">
        <v>469</v>
      </c>
      <c r="C4" s="437"/>
      <c r="D4" s="438"/>
      <c r="E4" s="438"/>
      <c r="F4" s="438"/>
      <c r="G4" s="438"/>
      <c r="H4" s="438"/>
      <c r="I4" s="438"/>
      <c r="J4" s="438"/>
      <c r="K4" s="438"/>
      <c r="L4" s="438"/>
      <c r="M4" s="439"/>
    </row>
    <row r="5" spans="1:15" s="434" customFormat="1" ht="10" customHeight="1" x14ac:dyDescent="0.35">
      <c r="A5" s="430"/>
      <c r="I5" s="429"/>
      <c r="J5" s="441"/>
      <c r="M5" s="433"/>
    </row>
    <row r="6" spans="1:15" s="434" customFormat="1" ht="15.5" x14ac:dyDescent="0.35">
      <c r="A6" s="430"/>
      <c r="C6" s="441" t="s">
        <v>393</v>
      </c>
      <c r="D6" s="442"/>
      <c r="E6" s="442"/>
      <c r="F6" s="442"/>
      <c r="J6" s="441"/>
      <c r="M6" s="433"/>
    </row>
    <row r="7" spans="1:15" s="434" customFormat="1" ht="9" customHeight="1" x14ac:dyDescent="0.35">
      <c r="A7" s="430"/>
      <c r="C7" s="441"/>
      <c r="D7" s="442"/>
      <c r="E7" s="442"/>
      <c r="F7" s="442"/>
      <c r="J7" s="441"/>
      <c r="M7" s="433"/>
    </row>
    <row r="8" spans="1:15" s="434" customFormat="1" ht="15.5" x14ac:dyDescent="0.35">
      <c r="A8" s="430"/>
      <c r="C8" s="441"/>
      <c r="D8" s="442" t="s">
        <v>470</v>
      </c>
      <c r="E8" s="442"/>
      <c r="F8" s="442"/>
      <c r="G8" s="845" t="s">
        <v>487</v>
      </c>
      <c r="H8" s="845"/>
      <c r="I8" s="845"/>
      <c r="J8" s="845"/>
      <c r="K8" s="845"/>
      <c r="L8" s="845"/>
      <c r="M8" s="433"/>
    </row>
    <row r="9" spans="1:15" s="434" customFormat="1" ht="5.25" customHeight="1" x14ac:dyDescent="0.35">
      <c r="A9" s="430"/>
      <c r="J9" s="441"/>
      <c r="M9" s="433"/>
    </row>
    <row r="10" spans="1:15" s="434" customFormat="1" ht="15.75" customHeight="1" x14ac:dyDescent="0.35">
      <c r="A10" s="430"/>
      <c r="C10" s="452" t="s">
        <v>394</v>
      </c>
      <c r="D10" s="848"/>
      <c r="E10" s="848"/>
      <c r="F10" s="602"/>
      <c r="G10" s="844"/>
      <c r="H10" s="844"/>
      <c r="I10" s="844"/>
      <c r="J10" s="844"/>
      <c r="K10" s="844"/>
      <c r="L10" s="844"/>
      <c r="M10" s="433"/>
      <c r="O10" s="437"/>
    </row>
    <row r="11" spans="1:15" s="434" customFormat="1" ht="15.5" x14ac:dyDescent="0.35">
      <c r="A11" s="430"/>
      <c r="C11" s="452"/>
      <c r="D11" s="848"/>
      <c r="E11" s="848"/>
      <c r="F11" s="602"/>
      <c r="G11" s="844"/>
      <c r="H11" s="844"/>
      <c r="I11" s="844"/>
      <c r="J11" s="844"/>
      <c r="K11" s="844"/>
      <c r="L11" s="844"/>
      <c r="M11" s="433"/>
      <c r="O11" s="437"/>
    </row>
    <row r="12" spans="1:15" s="434" customFormat="1" ht="15.5" x14ac:dyDescent="0.35">
      <c r="A12" s="430"/>
      <c r="C12" s="452" t="s">
        <v>395</v>
      </c>
      <c r="D12" s="848"/>
      <c r="E12" s="848"/>
      <c r="F12" s="602"/>
      <c r="G12" s="844"/>
      <c r="H12" s="844"/>
      <c r="I12" s="844"/>
      <c r="J12" s="844"/>
      <c r="K12" s="844"/>
      <c r="L12" s="844"/>
      <c r="M12" s="433"/>
    </row>
    <row r="13" spans="1:15" s="434" customFormat="1" ht="15.5" x14ac:dyDescent="0.35">
      <c r="A13" s="430"/>
      <c r="C13" s="452"/>
      <c r="D13" s="848"/>
      <c r="E13" s="848"/>
      <c r="F13" s="602"/>
      <c r="G13" s="844"/>
      <c r="H13" s="844"/>
      <c r="I13" s="844"/>
      <c r="J13" s="844"/>
      <c r="K13" s="844"/>
      <c r="L13" s="844"/>
      <c r="M13" s="433"/>
    </row>
    <row r="14" spans="1:15" s="434" customFormat="1" ht="15.5" x14ac:dyDescent="0.35">
      <c r="A14" s="430"/>
      <c r="C14" s="452" t="s">
        <v>396</v>
      </c>
      <c r="D14" s="848"/>
      <c r="E14" s="848"/>
      <c r="F14" s="602"/>
      <c r="G14" s="844"/>
      <c r="H14" s="844"/>
      <c r="I14" s="844"/>
      <c r="J14" s="844"/>
      <c r="K14" s="844"/>
      <c r="L14" s="844"/>
      <c r="M14" s="433"/>
    </row>
    <row r="15" spans="1:15" s="434" customFormat="1" ht="15.5" x14ac:dyDescent="0.35">
      <c r="A15" s="430"/>
      <c r="C15" s="452"/>
      <c r="D15" s="848"/>
      <c r="E15" s="848"/>
      <c r="F15" s="602"/>
      <c r="G15" s="844"/>
      <c r="H15" s="844"/>
      <c r="I15" s="844"/>
      <c r="J15" s="844"/>
      <c r="K15" s="844"/>
      <c r="L15" s="844"/>
      <c r="M15" s="433"/>
    </row>
    <row r="16" spans="1:15" s="434" customFormat="1" ht="15.5" x14ac:dyDescent="0.35">
      <c r="A16" s="430"/>
      <c r="C16" s="452" t="s">
        <v>397</v>
      </c>
      <c r="D16" s="848"/>
      <c r="E16" s="848"/>
      <c r="F16" s="602"/>
      <c r="G16" s="844"/>
      <c r="H16" s="844"/>
      <c r="I16" s="844"/>
      <c r="J16" s="844"/>
      <c r="K16" s="844"/>
      <c r="L16" s="844"/>
      <c r="M16" s="433"/>
    </row>
    <row r="17" spans="1:13" s="434" customFormat="1" ht="15.5" x14ac:dyDescent="0.35">
      <c r="A17" s="430"/>
      <c r="C17" s="452"/>
      <c r="D17" s="848"/>
      <c r="E17" s="848"/>
      <c r="F17" s="602"/>
      <c r="G17" s="844"/>
      <c r="H17" s="844"/>
      <c r="I17" s="844"/>
      <c r="J17" s="844"/>
      <c r="K17" s="844"/>
      <c r="L17" s="844"/>
      <c r="M17" s="433"/>
    </row>
    <row r="18" spans="1:13" s="434" customFormat="1" ht="15.5" x14ac:dyDescent="0.35">
      <c r="A18" s="430"/>
      <c r="C18" s="452"/>
      <c r="D18" s="848"/>
      <c r="E18" s="848"/>
      <c r="F18" s="602"/>
      <c r="G18" s="844"/>
      <c r="H18" s="844"/>
      <c r="I18" s="844"/>
      <c r="J18" s="844"/>
      <c r="K18" s="844"/>
      <c r="L18" s="844"/>
      <c r="M18" s="433"/>
    </row>
    <row r="19" spans="1:13" s="434" customFormat="1" ht="15.5" x14ac:dyDescent="0.35">
      <c r="A19" s="430"/>
      <c r="C19" s="452"/>
      <c r="D19" s="848"/>
      <c r="E19" s="848"/>
      <c r="F19" s="602"/>
      <c r="G19" s="844"/>
      <c r="H19" s="844"/>
      <c r="I19" s="844"/>
      <c r="J19" s="844"/>
      <c r="K19" s="844"/>
      <c r="L19" s="844"/>
      <c r="M19" s="433"/>
    </row>
    <row r="20" spans="1:13" s="434" customFormat="1" ht="15.5" x14ac:dyDescent="0.35">
      <c r="A20" s="430"/>
      <c r="C20" s="452" t="s">
        <v>398</v>
      </c>
      <c r="D20" s="848"/>
      <c r="E20" s="848"/>
      <c r="F20" s="602"/>
      <c r="G20" s="844"/>
      <c r="H20" s="844"/>
      <c r="I20" s="844"/>
      <c r="J20" s="844"/>
      <c r="K20" s="844"/>
      <c r="L20" s="844"/>
      <c r="M20" s="433"/>
    </row>
    <row r="21" spans="1:13" s="434" customFormat="1" ht="15.5" x14ac:dyDescent="0.35">
      <c r="A21" s="430"/>
      <c r="C21" s="452"/>
      <c r="D21" s="848"/>
      <c r="E21" s="848"/>
      <c r="F21" s="602"/>
      <c r="G21" s="844"/>
      <c r="H21" s="844"/>
      <c r="I21" s="844"/>
      <c r="J21" s="844"/>
      <c r="K21" s="844"/>
      <c r="L21" s="844"/>
      <c r="M21" s="433"/>
    </row>
    <row r="22" spans="1:13" s="434" customFormat="1" ht="15.5" x14ac:dyDescent="0.35">
      <c r="A22" s="430"/>
      <c r="C22" s="452"/>
      <c r="D22" s="848"/>
      <c r="E22" s="848"/>
      <c r="F22" s="602"/>
      <c r="G22" s="844"/>
      <c r="H22" s="844"/>
      <c r="I22" s="844"/>
      <c r="J22" s="844"/>
      <c r="K22" s="844"/>
      <c r="L22" s="844"/>
      <c r="M22" s="433"/>
    </row>
    <row r="23" spans="1:13" s="434" customFormat="1" ht="9.75" customHeight="1" x14ac:dyDescent="0.35">
      <c r="A23" s="430"/>
      <c r="C23" s="603"/>
      <c r="D23" s="673"/>
      <c r="E23" s="673"/>
      <c r="K23" s="434" t="s">
        <v>8</v>
      </c>
      <c r="M23" s="433"/>
    </row>
    <row r="24" spans="1:13" s="434" customFormat="1" ht="15.5" x14ac:dyDescent="0.35">
      <c r="A24" s="430"/>
      <c r="C24" s="452" t="s">
        <v>399</v>
      </c>
      <c r="D24" s="848"/>
      <c r="E24" s="848"/>
      <c r="F24" s="602"/>
      <c r="G24" s="844"/>
      <c r="H24" s="844"/>
      <c r="I24" s="844"/>
      <c r="J24" s="844"/>
      <c r="K24" s="844"/>
      <c r="L24" s="844"/>
      <c r="M24" s="433"/>
    </row>
    <row r="25" spans="1:13" s="434" customFormat="1" ht="15.5" x14ac:dyDescent="0.35">
      <c r="A25" s="430"/>
      <c r="C25" s="452" t="s">
        <v>400</v>
      </c>
      <c r="D25" s="848"/>
      <c r="E25" s="848"/>
      <c r="F25" s="602"/>
      <c r="G25" s="844"/>
      <c r="H25" s="844"/>
      <c r="I25" s="844"/>
      <c r="J25" s="844"/>
      <c r="K25" s="844"/>
      <c r="L25" s="844"/>
      <c r="M25" s="433"/>
    </row>
    <row r="26" spans="1:13" s="434" customFormat="1" ht="9.75" customHeight="1" x14ac:dyDescent="0.35">
      <c r="A26" s="430"/>
      <c r="C26" s="442"/>
      <c r="M26" s="433"/>
    </row>
    <row r="27" spans="1:13" s="434" customFormat="1" ht="15.5" x14ac:dyDescent="0.35">
      <c r="A27" s="430"/>
      <c r="C27" s="442" t="s">
        <v>401</v>
      </c>
      <c r="D27" s="442" t="s">
        <v>402</v>
      </c>
      <c r="E27" s="442"/>
      <c r="F27" s="442"/>
      <c r="G27" s="443" t="s">
        <v>403</v>
      </c>
      <c r="I27" s="15"/>
      <c r="J27" s="443" t="s">
        <v>404</v>
      </c>
      <c r="K27" s="15"/>
      <c r="M27" s="433"/>
    </row>
    <row r="28" spans="1:13" s="434" customFormat="1" ht="5.25" customHeight="1" x14ac:dyDescent="0.35">
      <c r="A28" s="430"/>
      <c r="C28" s="442"/>
      <c r="D28" s="442"/>
      <c r="E28" s="442"/>
      <c r="F28" s="442"/>
      <c r="G28" s="443"/>
      <c r="I28" s="15"/>
      <c r="J28" s="443"/>
      <c r="K28" s="15"/>
      <c r="M28" s="433"/>
    </row>
    <row r="29" spans="1:13" s="434" customFormat="1" ht="15.5" x14ac:dyDescent="0.35">
      <c r="A29" s="430"/>
      <c r="C29" s="442"/>
      <c r="D29" s="442" t="s">
        <v>405</v>
      </c>
      <c r="E29" s="442"/>
      <c r="F29" s="442"/>
      <c r="I29" s="624"/>
      <c r="M29" s="433"/>
    </row>
    <row r="30" spans="1:13" s="434" customFormat="1" ht="9.75" customHeight="1" x14ac:dyDescent="0.35">
      <c r="A30" s="430"/>
      <c r="C30" s="442"/>
      <c r="D30" s="442"/>
      <c r="E30" s="442"/>
      <c r="F30" s="442"/>
      <c r="M30" s="433"/>
    </row>
    <row r="31" spans="1:13" s="434" customFormat="1" ht="15.5" x14ac:dyDescent="0.35">
      <c r="A31" s="430"/>
      <c r="C31" s="442" t="s">
        <v>406</v>
      </c>
      <c r="D31" s="442" t="s">
        <v>407</v>
      </c>
      <c r="E31" s="442"/>
      <c r="F31" s="442"/>
      <c r="I31" s="625"/>
      <c r="M31" s="433"/>
    </row>
    <row r="32" spans="1:13" s="434" customFormat="1" ht="6.75" customHeight="1" x14ac:dyDescent="0.35">
      <c r="A32" s="430"/>
      <c r="C32" s="442"/>
      <c r="D32" s="442"/>
      <c r="E32" s="442"/>
      <c r="F32" s="442"/>
      <c r="I32" s="601"/>
      <c r="M32" s="433"/>
    </row>
    <row r="33" spans="1:13" s="434" customFormat="1" ht="15.5" x14ac:dyDescent="0.35">
      <c r="A33" s="430"/>
      <c r="C33" s="442"/>
      <c r="D33" s="442" t="s">
        <v>408</v>
      </c>
      <c r="E33" s="442"/>
      <c r="F33" s="442"/>
      <c r="H33" s="844"/>
      <c r="I33" s="844"/>
      <c r="J33" s="844"/>
      <c r="K33" s="844"/>
      <c r="L33" s="844"/>
      <c r="M33" s="433"/>
    </row>
    <row r="34" spans="1:13" s="434" customFormat="1" ht="15.5" x14ac:dyDescent="0.35">
      <c r="A34" s="430"/>
      <c r="C34" s="442"/>
      <c r="H34" s="844"/>
      <c r="I34" s="844"/>
      <c r="J34" s="844"/>
      <c r="K34" s="844"/>
      <c r="L34" s="844"/>
      <c r="M34" s="433"/>
    </row>
    <row r="35" spans="1:13" s="434" customFormat="1" ht="12" customHeight="1" x14ac:dyDescent="0.35">
      <c r="A35" s="430"/>
      <c r="C35" s="442" t="s">
        <v>467</v>
      </c>
      <c r="M35" s="433"/>
    </row>
    <row r="36" spans="1:13" s="434" customFormat="1" ht="6" customHeight="1" x14ac:dyDescent="0.35">
      <c r="A36" s="430"/>
      <c r="C36" s="442"/>
      <c r="M36" s="433"/>
    </row>
    <row r="37" spans="1:13" s="434" customFormat="1" ht="15.5" x14ac:dyDescent="0.35">
      <c r="A37" s="430"/>
      <c r="C37" s="846"/>
      <c r="D37" s="846"/>
      <c r="E37" s="846"/>
      <c r="F37" s="846"/>
      <c r="G37" s="846"/>
      <c r="H37" s="846"/>
      <c r="I37" s="846"/>
      <c r="J37" s="846"/>
      <c r="K37" s="846"/>
      <c r="L37" s="846"/>
      <c r="M37" s="433"/>
    </row>
    <row r="38" spans="1:13" s="434" customFormat="1" ht="15.5" x14ac:dyDescent="0.35">
      <c r="A38" s="430"/>
      <c r="C38" s="846"/>
      <c r="D38" s="846"/>
      <c r="E38" s="846"/>
      <c r="F38" s="846"/>
      <c r="G38" s="846"/>
      <c r="H38" s="846"/>
      <c r="I38" s="846"/>
      <c r="J38" s="846"/>
      <c r="K38" s="846"/>
      <c r="L38" s="846"/>
      <c r="M38" s="433"/>
    </row>
    <row r="39" spans="1:13" s="434" customFormat="1" ht="15.5" x14ac:dyDescent="0.35">
      <c r="A39" s="430"/>
      <c r="C39" s="846"/>
      <c r="D39" s="846"/>
      <c r="E39" s="846"/>
      <c r="F39" s="846"/>
      <c r="G39" s="846"/>
      <c r="H39" s="846"/>
      <c r="I39" s="846"/>
      <c r="J39" s="846"/>
      <c r="K39" s="846"/>
      <c r="L39" s="846"/>
      <c r="M39" s="433"/>
    </row>
    <row r="40" spans="1:13" s="434" customFormat="1" ht="15.5" x14ac:dyDescent="0.35">
      <c r="A40" s="430"/>
      <c r="C40" s="847"/>
      <c r="D40" s="847"/>
      <c r="E40" s="847"/>
      <c r="F40" s="847"/>
      <c r="G40" s="847"/>
      <c r="H40" s="847"/>
      <c r="I40" s="847"/>
      <c r="J40" s="847"/>
      <c r="K40" s="847"/>
      <c r="L40" s="847"/>
      <c r="M40" s="433"/>
    </row>
    <row r="41" spans="1:13" s="434" customFormat="1" ht="6.75" customHeight="1" x14ac:dyDescent="0.35">
      <c r="A41" s="430"/>
      <c r="M41" s="433"/>
    </row>
    <row r="42" spans="1:13" s="434" customFormat="1" ht="15.5" x14ac:dyDescent="0.35">
      <c r="A42" s="444"/>
      <c r="B42" s="437" t="s">
        <v>409</v>
      </c>
      <c r="C42" s="437"/>
      <c r="M42" s="433"/>
    </row>
    <row r="43" spans="1:13" s="434" customFormat="1" ht="9" customHeight="1" x14ac:dyDescent="0.35">
      <c r="A43" s="430"/>
      <c r="C43" s="442"/>
      <c r="M43" s="433"/>
    </row>
    <row r="44" spans="1:13" s="434" customFormat="1" ht="15.5" x14ac:dyDescent="0.35">
      <c r="A44" s="430"/>
      <c r="C44" s="846"/>
      <c r="D44" s="846"/>
      <c r="E44" s="846"/>
      <c r="F44" s="846"/>
      <c r="G44" s="846"/>
      <c r="H44" s="846"/>
      <c r="I44" s="846"/>
      <c r="J44" s="846"/>
      <c r="K44" s="846"/>
      <c r="L44" s="846"/>
      <c r="M44" s="433"/>
    </row>
    <row r="45" spans="1:13" s="434" customFormat="1" ht="15.5" x14ac:dyDescent="0.35">
      <c r="A45" s="430"/>
      <c r="C45" s="846"/>
      <c r="D45" s="846"/>
      <c r="E45" s="846"/>
      <c r="F45" s="846"/>
      <c r="G45" s="846"/>
      <c r="H45" s="846"/>
      <c r="I45" s="846"/>
      <c r="J45" s="846"/>
      <c r="K45" s="846"/>
      <c r="L45" s="846"/>
      <c r="M45" s="433"/>
    </row>
    <row r="46" spans="1:13" s="434" customFormat="1" ht="15.5" x14ac:dyDescent="0.35">
      <c r="A46" s="430"/>
      <c r="C46" s="846"/>
      <c r="D46" s="846"/>
      <c r="E46" s="846"/>
      <c r="F46" s="846"/>
      <c r="G46" s="846"/>
      <c r="H46" s="846"/>
      <c r="I46" s="846"/>
      <c r="J46" s="846"/>
      <c r="K46" s="846"/>
      <c r="L46" s="846"/>
      <c r="M46" s="433"/>
    </row>
    <row r="47" spans="1:13" s="434" customFormat="1" ht="15.5" x14ac:dyDescent="0.35">
      <c r="A47" s="430"/>
      <c r="C47" s="846"/>
      <c r="D47" s="846"/>
      <c r="E47" s="846"/>
      <c r="F47" s="846"/>
      <c r="G47" s="846"/>
      <c r="H47" s="846"/>
      <c r="I47" s="846"/>
      <c r="J47" s="846"/>
      <c r="K47" s="846"/>
      <c r="L47" s="846"/>
      <c r="M47" s="433"/>
    </row>
    <row r="48" spans="1:13" s="434" customFormat="1" ht="15.5" x14ac:dyDescent="0.35">
      <c r="A48" s="430"/>
      <c r="C48" s="846"/>
      <c r="D48" s="846"/>
      <c r="E48" s="846"/>
      <c r="F48" s="846"/>
      <c r="G48" s="846"/>
      <c r="H48" s="846"/>
      <c r="I48" s="846"/>
      <c r="J48" s="846"/>
      <c r="K48" s="846"/>
      <c r="L48" s="846"/>
      <c r="M48" s="433"/>
    </row>
    <row r="49" spans="1:13" s="434" customFormat="1" ht="15.5" x14ac:dyDescent="0.35">
      <c r="A49" s="430"/>
      <c r="C49" s="846"/>
      <c r="D49" s="846"/>
      <c r="E49" s="846"/>
      <c r="F49" s="846"/>
      <c r="G49" s="846"/>
      <c r="H49" s="846"/>
      <c r="I49" s="846"/>
      <c r="J49" s="846"/>
      <c r="K49" s="846"/>
      <c r="L49" s="846"/>
      <c r="M49" s="433"/>
    </row>
    <row r="50" spans="1:13" s="434" customFormat="1" ht="15.5" x14ac:dyDescent="0.35">
      <c r="A50" s="430"/>
      <c r="B50" s="437"/>
      <c r="C50" s="846"/>
      <c r="D50" s="846"/>
      <c r="E50" s="846"/>
      <c r="F50" s="846"/>
      <c r="G50" s="846"/>
      <c r="H50" s="846"/>
      <c r="I50" s="846"/>
      <c r="J50" s="846"/>
      <c r="K50" s="846"/>
      <c r="L50" s="846"/>
      <c r="M50" s="433"/>
    </row>
    <row r="51" spans="1:13" s="434" customFormat="1" ht="14.25" customHeight="1" x14ac:dyDescent="0.35">
      <c r="A51" s="430"/>
      <c r="B51" s="437"/>
      <c r="C51" s="846"/>
      <c r="D51" s="846"/>
      <c r="E51" s="846"/>
      <c r="F51" s="846"/>
      <c r="G51" s="846"/>
      <c r="H51" s="846"/>
      <c r="I51" s="846"/>
      <c r="J51" s="846"/>
      <c r="K51" s="846"/>
      <c r="L51" s="846"/>
      <c r="M51" s="433"/>
    </row>
    <row r="52" spans="1:13" s="434" customFormat="1" ht="15" customHeight="1" x14ac:dyDescent="0.35">
      <c r="A52" s="430"/>
      <c r="C52" s="846"/>
      <c r="D52" s="846"/>
      <c r="E52" s="846"/>
      <c r="F52" s="846"/>
      <c r="G52" s="846"/>
      <c r="H52" s="846"/>
      <c r="I52" s="846"/>
      <c r="J52" s="846"/>
      <c r="K52" s="846"/>
      <c r="L52" s="846"/>
      <c r="M52" s="433"/>
    </row>
    <row r="53" spans="1:13" s="434" customFormat="1" ht="15.5" x14ac:dyDescent="0.35">
      <c r="A53" s="430"/>
      <c r="C53" s="846"/>
      <c r="D53" s="846"/>
      <c r="E53" s="846"/>
      <c r="F53" s="846"/>
      <c r="G53" s="846"/>
      <c r="H53" s="846"/>
      <c r="I53" s="846"/>
      <c r="J53" s="846"/>
      <c r="K53" s="846"/>
      <c r="L53" s="846"/>
      <c r="M53" s="433"/>
    </row>
    <row r="54" spans="1:13" s="434" customFormat="1" ht="15.5" x14ac:dyDescent="0.35">
      <c r="A54" s="430"/>
      <c r="C54" s="847"/>
      <c r="D54" s="847"/>
      <c r="E54" s="847"/>
      <c r="F54" s="847"/>
      <c r="G54" s="847"/>
      <c r="H54" s="847"/>
      <c r="I54" s="847"/>
      <c r="J54" s="847"/>
      <c r="K54" s="847"/>
      <c r="L54" s="847"/>
      <c r="M54" s="433"/>
    </row>
    <row r="55" spans="1:13" s="434" customFormat="1" ht="6" customHeight="1" x14ac:dyDescent="0.35">
      <c r="A55" s="430"/>
      <c r="C55" s="442"/>
      <c r="M55" s="433"/>
    </row>
    <row r="56" spans="1:13" s="434" customFormat="1" ht="9.75" customHeight="1" x14ac:dyDescent="0.35">
      <c r="A56" s="445"/>
      <c r="B56" s="446"/>
      <c r="C56" s="446"/>
      <c r="D56" s="446"/>
      <c r="E56" s="446"/>
      <c r="F56" s="446"/>
      <c r="G56" s="447"/>
      <c r="H56" s="446"/>
      <c r="I56" s="446"/>
      <c r="J56" s="446"/>
      <c r="K56" s="446"/>
      <c r="L56" s="446"/>
      <c r="M56" s="448"/>
    </row>
    <row r="57" spans="1:13" ht="12.75" customHeight="1" x14ac:dyDescent="0.25"/>
  </sheetData>
  <sheetProtection sheet="1" objects="1" scenarios="1"/>
  <mergeCells count="35">
    <mergeCell ref="G22:L22"/>
    <mergeCell ref="G24:L24"/>
    <mergeCell ref="G25:L25"/>
    <mergeCell ref="D12:E12"/>
    <mergeCell ref="D13:E13"/>
    <mergeCell ref="D14:E14"/>
    <mergeCell ref="G14:L14"/>
    <mergeCell ref="G15:L15"/>
    <mergeCell ref="G16:L16"/>
    <mergeCell ref="G18:L18"/>
    <mergeCell ref="G19:L19"/>
    <mergeCell ref="G20:L20"/>
    <mergeCell ref="G17:L17"/>
    <mergeCell ref="D17:E17"/>
    <mergeCell ref="C37:L40"/>
    <mergeCell ref="C44:L54"/>
    <mergeCell ref="H33:L33"/>
    <mergeCell ref="H34:L34"/>
    <mergeCell ref="D10:E10"/>
    <mergeCell ref="D11:E11"/>
    <mergeCell ref="D15:E15"/>
    <mergeCell ref="D16:E16"/>
    <mergeCell ref="D18:E18"/>
    <mergeCell ref="D19:E19"/>
    <mergeCell ref="D20:E20"/>
    <mergeCell ref="D21:E21"/>
    <mergeCell ref="G21:L21"/>
    <mergeCell ref="D22:E22"/>
    <mergeCell ref="D24:E24"/>
    <mergeCell ref="D25:E25"/>
    <mergeCell ref="G8:L8"/>
    <mergeCell ref="G10:L10"/>
    <mergeCell ref="G11:L11"/>
    <mergeCell ref="G12:L12"/>
    <mergeCell ref="G13:L13"/>
  </mergeCells>
  <printOptions gridLinesSet="0"/>
  <pageMargins left="0.55118110236220474" right="0.55118110236220474" top="0.98425196850393704" bottom="0.78740157480314965" header="0.51181102362204722" footer="0.51181102362204722"/>
  <pageSetup paperSize="9" scale="95" orientation="portrait" r:id="rId1"/>
  <headerFooter alignWithMargins="0">
    <oddHeader xml:space="preserve">&amp;LFreistaat Sachsen&amp;RVerhandlungsunterlagen SGB VIII vom 01.11.2012   
in der Fassung vom 16.03.2023 </oddHeader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4" name="Check Box 5">
              <controlPr defaultSize="0" autoFill="0" autoLine="0" autoPict="0">
                <anchor moveWithCells="1">
                  <from>
                    <xdr:col>8</xdr:col>
                    <xdr:colOff>336550</xdr:colOff>
                    <xdr:row>26</xdr:row>
                    <xdr:rowOff>38100</xdr:rowOff>
                  </from>
                  <to>
                    <xdr:col>8</xdr:col>
                    <xdr:colOff>571500</xdr:colOff>
                    <xdr:row>27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5" name="Check Box 6">
              <controlPr defaultSize="0" autoFill="0" autoLine="0" autoPict="0">
                <anchor moveWithCells="1">
                  <from>
                    <xdr:col>11</xdr:col>
                    <xdr:colOff>336550</xdr:colOff>
                    <xdr:row>26</xdr:row>
                    <xdr:rowOff>38100</xdr:rowOff>
                  </from>
                  <to>
                    <xdr:col>11</xdr:col>
                    <xdr:colOff>571500</xdr:colOff>
                    <xdr:row>27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Q60"/>
  <sheetViews>
    <sheetView showGridLines="0" showZeros="0" view="pageLayout" zoomScaleNormal="97" zoomScaleSheetLayoutView="130" workbookViewId="0">
      <selection activeCell="A29" sqref="A29:XFD29"/>
    </sheetView>
  </sheetViews>
  <sheetFormatPr baseColWidth="10" defaultColWidth="11.453125" defaultRowHeight="12.5" x14ac:dyDescent="0.25"/>
  <cols>
    <col min="1" max="1" width="1" style="429" customWidth="1"/>
    <col min="2" max="2" width="1" style="449" customWidth="1"/>
    <col min="3" max="3" width="23.54296875" style="449" customWidth="1"/>
    <col min="4" max="4" width="4.6328125" style="449" customWidth="1"/>
    <col min="5" max="5" width="3.54296875" style="449" customWidth="1"/>
    <col min="6" max="6" width="0.54296875" style="449" customWidth="1"/>
    <col min="7" max="7" width="17.08984375" style="449" customWidth="1"/>
    <col min="8" max="8" width="9" style="449" customWidth="1"/>
    <col min="9" max="9" width="1" style="449" customWidth="1"/>
    <col min="10" max="10" width="3.54296875" style="449" customWidth="1"/>
    <col min="11" max="11" width="1" style="449" customWidth="1"/>
    <col min="12" max="12" width="12.36328125" style="449" customWidth="1"/>
    <col min="13" max="14" width="3.36328125" style="449" customWidth="1"/>
    <col min="15" max="15" width="7.453125" style="449" customWidth="1"/>
    <col min="16" max="16" width="0.54296875" style="429" customWidth="1"/>
    <col min="17" max="16384" width="11.453125" style="429"/>
  </cols>
  <sheetData>
    <row r="1" spans="1:17" ht="6" customHeight="1" x14ac:dyDescent="0.25">
      <c r="A1" s="426"/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8"/>
    </row>
    <row r="2" spans="1:17" s="434" customFormat="1" ht="20.25" customHeight="1" x14ac:dyDescent="0.4">
      <c r="A2" s="627"/>
      <c r="B2" s="431" t="s">
        <v>358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 t="s">
        <v>8</v>
      </c>
      <c r="N2" s="432"/>
      <c r="O2" s="432"/>
      <c r="P2" s="433"/>
    </row>
    <row r="3" spans="1:17" s="434" customFormat="1" ht="3" customHeight="1" x14ac:dyDescent="0.4">
      <c r="A3" s="430"/>
      <c r="B3" s="628"/>
      <c r="C3" s="432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29"/>
      <c r="O3" s="629"/>
      <c r="P3" s="450"/>
      <c r="Q3" s="451"/>
    </row>
    <row r="4" spans="1:17" s="434" customFormat="1" ht="15.75" customHeight="1" x14ac:dyDescent="0.35">
      <c r="A4" s="444"/>
      <c r="B4" s="437" t="s">
        <v>410</v>
      </c>
      <c r="C4" s="437"/>
      <c r="P4" s="433"/>
    </row>
    <row r="5" spans="1:17" s="434" customFormat="1" ht="3" customHeight="1" x14ac:dyDescent="0.35">
      <c r="A5" s="444"/>
      <c r="B5" s="437"/>
      <c r="C5" s="437"/>
      <c r="P5" s="433"/>
    </row>
    <row r="6" spans="1:17" s="434" customFormat="1" ht="14.25" customHeight="1" x14ac:dyDescent="0.35">
      <c r="A6" s="430"/>
      <c r="C6" s="441" t="s">
        <v>411</v>
      </c>
      <c r="P6" s="433"/>
    </row>
    <row r="7" spans="1:17" s="434" customFormat="1" ht="3" customHeight="1" x14ac:dyDescent="0.35">
      <c r="A7" s="430"/>
      <c r="C7" s="442"/>
      <c r="P7" s="433"/>
    </row>
    <row r="8" spans="1:17" s="434" customFormat="1" ht="15.5" x14ac:dyDescent="0.35">
      <c r="A8" s="430"/>
      <c r="C8" s="442" t="s">
        <v>412</v>
      </c>
      <c r="D8" s="442"/>
      <c r="E8" s="442"/>
      <c r="F8" s="442"/>
      <c r="G8" s="442"/>
      <c r="H8" s="442"/>
      <c r="I8" s="442" t="s">
        <v>413</v>
      </c>
      <c r="K8" s="442"/>
      <c r="L8" s="442"/>
      <c r="M8" s="442"/>
      <c r="N8" s="442"/>
      <c r="O8" s="442"/>
      <c r="P8" s="433"/>
    </row>
    <row r="9" spans="1:17" s="434" customFormat="1" ht="15.5" x14ac:dyDescent="0.35">
      <c r="A9" s="430"/>
      <c r="C9" s="442"/>
      <c r="D9" s="442"/>
      <c r="E9" s="442"/>
      <c r="F9" s="442"/>
      <c r="G9" s="442"/>
      <c r="H9" s="442"/>
      <c r="I9" s="442" t="s">
        <v>414</v>
      </c>
      <c r="K9" s="442"/>
      <c r="L9" s="442"/>
      <c r="M9" s="442"/>
      <c r="N9" s="442"/>
      <c r="O9" s="442"/>
      <c r="P9" s="433"/>
    </row>
    <row r="10" spans="1:17" s="434" customFormat="1" ht="15.5" x14ac:dyDescent="0.35">
      <c r="A10" s="430"/>
      <c r="C10" s="442"/>
      <c r="D10" s="442"/>
      <c r="E10" s="442"/>
      <c r="F10" s="442"/>
      <c r="G10" s="442"/>
      <c r="H10" s="442"/>
      <c r="I10" s="442" t="s">
        <v>415</v>
      </c>
      <c r="K10" s="442"/>
      <c r="L10" s="442"/>
      <c r="M10" s="442"/>
      <c r="N10" s="442"/>
      <c r="O10" s="442"/>
      <c r="P10" s="433"/>
    </row>
    <row r="11" spans="1:17" s="434" customFormat="1" ht="3" customHeight="1" x14ac:dyDescent="0.35">
      <c r="A11" s="430"/>
      <c r="C11" s="442"/>
      <c r="D11" s="442"/>
      <c r="E11" s="442"/>
      <c r="F11" s="442"/>
      <c r="G11" s="442"/>
      <c r="H11" s="442"/>
      <c r="I11" s="442"/>
      <c r="J11" s="442"/>
      <c r="K11" s="442"/>
      <c r="L11" s="452"/>
      <c r="M11" s="15"/>
      <c r="N11" s="15"/>
      <c r="P11" s="433"/>
    </row>
    <row r="12" spans="1:17" s="434" customFormat="1" ht="15.5" x14ac:dyDescent="0.35">
      <c r="A12" s="430"/>
      <c r="C12" s="442" t="s">
        <v>416</v>
      </c>
      <c r="D12" s="442"/>
      <c r="E12" s="846"/>
      <c r="F12" s="846"/>
      <c r="G12" s="846"/>
      <c r="H12" s="846"/>
      <c r="I12" s="846"/>
      <c r="J12" s="846"/>
      <c r="K12" s="846"/>
      <c r="L12" s="846"/>
      <c r="M12" s="846"/>
      <c r="N12" s="846"/>
      <c r="O12" s="846"/>
      <c r="P12" s="433"/>
    </row>
    <row r="13" spans="1:17" s="434" customFormat="1" ht="15.5" x14ac:dyDescent="0.35">
      <c r="A13" s="430"/>
      <c r="C13" s="442" t="s">
        <v>417</v>
      </c>
      <c r="D13" s="442"/>
      <c r="E13" s="849"/>
      <c r="F13" s="849"/>
      <c r="G13" s="849"/>
      <c r="H13" s="849"/>
      <c r="I13" s="849"/>
      <c r="J13" s="849"/>
      <c r="K13" s="849"/>
      <c r="L13" s="849"/>
      <c r="M13" s="849"/>
      <c r="N13" s="849"/>
      <c r="O13" s="849"/>
      <c r="P13" s="433"/>
    </row>
    <row r="14" spans="1:17" s="434" customFormat="1" ht="3" customHeight="1" x14ac:dyDescent="0.35">
      <c r="A14" s="430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2"/>
      <c r="O14" s="442"/>
      <c r="P14" s="433"/>
    </row>
    <row r="15" spans="1:17" s="434" customFormat="1" ht="15.5" x14ac:dyDescent="0.35">
      <c r="A15" s="430"/>
      <c r="C15" s="442" t="s">
        <v>418</v>
      </c>
      <c r="D15" s="442"/>
      <c r="E15" s="626"/>
      <c r="F15" s="630"/>
      <c r="G15" s="852"/>
      <c r="H15" s="852"/>
      <c r="I15" s="630"/>
      <c r="J15" s="626"/>
      <c r="K15" s="630"/>
      <c r="L15" s="850"/>
      <c r="M15" s="850"/>
      <c r="N15" s="850"/>
      <c r="O15" s="850"/>
      <c r="P15" s="433"/>
    </row>
    <row r="16" spans="1:17" s="434" customFormat="1" ht="15.5" x14ac:dyDescent="0.35">
      <c r="A16" s="430"/>
      <c r="C16" s="442"/>
      <c r="D16" s="442"/>
      <c r="E16" s="626"/>
      <c r="F16" s="630"/>
      <c r="G16" s="852"/>
      <c r="H16" s="852"/>
      <c r="I16" s="630"/>
      <c r="J16" s="626"/>
      <c r="K16" s="630"/>
      <c r="L16" s="850"/>
      <c r="M16" s="850"/>
      <c r="N16" s="850"/>
      <c r="O16" s="850"/>
      <c r="P16" s="433"/>
    </row>
    <row r="17" spans="1:16" s="434" customFormat="1" ht="15.5" x14ac:dyDescent="0.35">
      <c r="A17" s="430"/>
      <c r="C17" s="442"/>
      <c r="D17" s="442"/>
      <c r="E17" s="626"/>
      <c r="F17" s="630"/>
      <c r="G17" s="852"/>
      <c r="H17" s="852"/>
      <c r="I17" s="630"/>
      <c r="J17" s="626"/>
      <c r="K17" s="630"/>
      <c r="L17" s="850"/>
      <c r="M17" s="850"/>
      <c r="N17" s="850"/>
      <c r="O17" s="850"/>
      <c r="P17" s="433"/>
    </row>
    <row r="18" spans="1:16" s="434" customFormat="1" ht="3" customHeight="1" x14ac:dyDescent="0.35">
      <c r="A18" s="430"/>
      <c r="E18" s="442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33"/>
    </row>
    <row r="19" spans="1:16" s="434" customFormat="1" ht="15.5" x14ac:dyDescent="0.35">
      <c r="A19" s="430"/>
      <c r="C19" s="442" t="s">
        <v>419</v>
      </c>
      <c r="E19" s="626"/>
      <c r="F19" s="630"/>
      <c r="G19" s="852"/>
      <c r="H19" s="852"/>
      <c r="I19" s="630"/>
      <c r="J19" s="626"/>
      <c r="K19" s="630"/>
      <c r="L19" s="850"/>
      <c r="M19" s="850"/>
      <c r="N19" s="850"/>
      <c r="O19" s="850"/>
      <c r="P19" s="433"/>
    </row>
    <row r="20" spans="1:16" s="434" customFormat="1" ht="15.5" x14ac:dyDescent="0.35">
      <c r="A20" s="430"/>
      <c r="C20" s="442"/>
      <c r="E20" s="626"/>
      <c r="F20" s="630"/>
      <c r="G20" s="852"/>
      <c r="H20" s="852"/>
      <c r="I20" s="630"/>
      <c r="J20" s="626"/>
      <c r="K20" s="630"/>
      <c r="L20" s="850"/>
      <c r="M20" s="850"/>
      <c r="N20" s="850"/>
      <c r="O20" s="850"/>
      <c r="P20" s="433"/>
    </row>
    <row r="21" spans="1:16" s="434" customFormat="1" ht="15.5" x14ac:dyDescent="0.35">
      <c r="A21" s="430"/>
      <c r="C21" s="442"/>
      <c r="E21" s="626"/>
      <c r="F21" s="630"/>
      <c r="G21" s="852"/>
      <c r="H21" s="852"/>
      <c r="I21" s="630"/>
      <c r="J21" s="626"/>
      <c r="K21" s="630"/>
      <c r="L21" s="850"/>
      <c r="M21" s="850"/>
      <c r="N21" s="850"/>
      <c r="O21" s="850"/>
      <c r="P21" s="433"/>
    </row>
    <row r="22" spans="1:16" s="434" customFormat="1" ht="15.5" x14ac:dyDescent="0.35">
      <c r="A22" s="430"/>
      <c r="C22" s="442"/>
      <c r="E22" s="626"/>
      <c r="F22" s="630"/>
      <c r="G22" s="852"/>
      <c r="H22" s="852"/>
      <c r="I22" s="630"/>
      <c r="J22" s="626"/>
      <c r="K22" s="630"/>
      <c r="L22" s="626"/>
      <c r="M22" s="626"/>
      <c r="N22" s="626"/>
      <c r="O22" s="626"/>
      <c r="P22" s="433"/>
    </row>
    <row r="23" spans="1:16" s="434" customFormat="1" ht="15.5" x14ac:dyDescent="0.35">
      <c r="A23" s="430"/>
      <c r="C23" s="442"/>
      <c r="E23" s="626"/>
      <c r="F23" s="630"/>
      <c r="G23" s="852"/>
      <c r="H23" s="852"/>
      <c r="I23" s="630"/>
      <c r="J23" s="626"/>
      <c r="K23" s="630"/>
      <c r="L23" s="626"/>
      <c r="M23" s="626"/>
      <c r="N23" s="626"/>
      <c r="O23" s="626"/>
      <c r="P23" s="433"/>
    </row>
    <row r="24" spans="1:16" s="434" customFormat="1" ht="15.5" x14ac:dyDescent="0.35">
      <c r="A24" s="430"/>
      <c r="C24" s="442"/>
      <c r="E24" s="626"/>
      <c r="F24" s="630"/>
      <c r="G24" s="852"/>
      <c r="H24" s="852"/>
      <c r="I24" s="630"/>
      <c r="J24" s="626"/>
      <c r="K24" s="630"/>
      <c r="L24" s="850"/>
      <c r="M24" s="850"/>
      <c r="N24" s="850"/>
      <c r="O24" s="850"/>
      <c r="P24" s="433"/>
    </row>
    <row r="25" spans="1:16" s="434" customFormat="1" ht="15.5" x14ac:dyDescent="0.35">
      <c r="A25" s="430"/>
      <c r="C25" s="442"/>
      <c r="E25" s="626"/>
      <c r="F25" s="630"/>
      <c r="G25" s="852"/>
      <c r="H25" s="852"/>
      <c r="I25" s="630"/>
      <c r="J25" s="626"/>
      <c r="K25" s="630"/>
      <c r="L25" s="850"/>
      <c r="M25" s="850"/>
      <c r="N25" s="850"/>
      <c r="O25" s="850"/>
      <c r="P25" s="433"/>
    </row>
    <row r="26" spans="1:16" s="434" customFormat="1" ht="3" customHeight="1" x14ac:dyDescent="0.35">
      <c r="A26" s="430"/>
      <c r="E26" s="442"/>
      <c r="F26" s="442"/>
      <c r="G26" s="442"/>
      <c r="H26" s="442"/>
      <c r="I26" s="442"/>
      <c r="J26" s="442"/>
      <c r="K26" s="442"/>
      <c r="L26" s="442"/>
      <c r="M26" s="442"/>
      <c r="N26" s="442"/>
      <c r="O26" s="442"/>
      <c r="P26" s="433"/>
    </row>
    <row r="27" spans="1:16" s="434" customFormat="1" ht="15.5" x14ac:dyDescent="0.35">
      <c r="A27" s="430"/>
      <c r="C27" s="442" t="s">
        <v>420</v>
      </c>
      <c r="D27" s="442"/>
      <c r="E27" s="846"/>
      <c r="F27" s="846"/>
      <c r="G27" s="846"/>
      <c r="H27" s="846"/>
      <c r="I27" s="846"/>
      <c r="J27" s="846"/>
      <c r="K27" s="846"/>
      <c r="L27" s="846"/>
      <c r="M27" s="846"/>
      <c r="N27" s="846"/>
      <c r="O27" s="846"/>
      <c r="P27" s="433"/>
    </row>
    <row r="28" spans="1:16" s="434" customFormat="1" ht="15.5" x14ac:dyDescent="0.35">
      <c r="A28" s="430"/>
      <c r="C28" s="442" t="s">
        <v>421</v>
      </c>
      <c r="D28" s="442"/>
      <c r="E28" s="846"/>
      <c r="F28" s="846"/>
      <c r="G28" s="846"/>
      <c r="H28" s="846"/>
      <c r="I28" s="846"/>
      <c r="J28" s="846"/>
      <c r="K28" s="846"/>
      <c r="L28" s="846"/>
      <c r="M28" s="846"/>
      <c r="N28" s="846"/>
      <c r="O28" s="846"/>
      <c r="P28" s="433"/>
    </row>
    <row r="29" spans="1:16" s="434" customFormat="1" ht="15.5" x14ac:dyDescent="0.35">
      <c r="A29" s="430"/>
      <c r="E29" s="846"/>
      <c r="F29" s="846"/>
      <c r="G29" s="846"/>
      <c r="H29" s="846"/>
      <c r="I29" s="846"/>
      <c r="J29" s="846"/>
      <c r="K29" s="846"/>
      <c r="L29" s="846"/>
      <c r="M29" s="846"/>
      <c r="N29" s="846"/>
      <c r="O29" s="846"/>
      <c r="P29" s="433"/>
    </row>
    <row r="30" spans="1:16" s="434" customFormat="1" ht="15.5" x14ac:dyDescent="0.35">
      <c r="A30" s="430"/>
      <c r="C30" s="442"/>
      <c r="D30" s="442"/>
      <c r="E30" s="846"/>
      <c r="F30" s="846"/>
      <c r="G30" s="846"/>
      <c r="H30" s="846"/>
      <c r="I30" s="846"/>
      <c r="J30" s="846"/>
      <c r="K30" s="846"/>
      <c r="L30" s="846"/>
      <c r="M30" s="846"/>
      <c r="N30" s="846"/>
      <c r="O30" s="846"/>
      <c r="P30" s="433"/>
    </row>
    <row r="31" spans="1:16" s="434" customFormat="1" ht="15.5" x14ac:dyDescent="0.35">
      <c r="A31" s="430"/>
      <c r="C31" s="442"/>
      <c r="D31" s="442"/>
      <c r="E31" s="849"/>
      <c r="F31" s="849"/>
      <c r="G31" s="849"/>
      <c r="H31" s="849"/>
      <c r="I31" s="849"/>
      <c r="J31" s="849"/>
      <c r="K31" s="849"/>
      <c r="L31" s="849"/>
      <c r="M31" s="849"/>
      <c r="N31" s="849"/>
      <c r="O31" s="849"/>
      <c r="P31" s="433"/>
    </row>
    <row r="32" spans="1:16" s="434" customFormat="1" ht="6" customHeight="1" x14ac:dyDescent="0.35">
      <c r="A32" s="430"/>
      <c r="E32" s="442"/>
      <c r="F32" s="442"/>
      <c r="G32" s="442"/>
      <c r="H32" s="442"/>
      <c r="I32" s="442"/>
      <c r="J32" s="442"/>
      <c r="K32" s="442"/>
      <c r="L32" s="442"/>
      <c r="M32" s="442"/>
      <c r="N32" s="442"/>
      <c r="O32" s="442"/>
      <c r="P32" s="433"/>
    </row>
    <row r="33" spans="1:16" s="434" customFormat="1" ht="15.5" x14ac:dyDescent="0.35">
      <c r="A33" s="430"/>
      <c r="C33" s="442" t="s">
        <v>422</v>
      </c>
      <c r="D33" s="442"/>
      <c r="E33" s="442" t="s">
        <v>423</v>
      </c>
      <c r="F33" s="442"/>
      <c r="G33" s="442"/>
      <c r="H33" s="442"/>
      <c r="I33" s="442"/>
      <c r="J33" s="442"/>
      <c r="K33" s="442"/>
      <c r="L33" s="452"/>
      <c r="M33" s="12"/>
      <c r="N33" s="12"/>
      <c r="O33" s="442"/>
      <c r="P33" s="433"/>
    </row>
    <row r="34" spans="1:16" s="434" customFormat="1" ht="15.5" x14ac:dyDescent="0.35">
      <c r="A34" s="430"/>
      <c r="C34" s="442"/>
      <c r="D34" s="442"/>
      <c r="E34" s="442" t="s">
        <v>424</v>
      </c>
      <c r="F34" s="442"/>
      <c r="G34" s="442"/>
      <c r="H34" s="442"/>
      <c r="I34" s="442"/>
      <c r="J34" s="442"/>
      <c r="K34" s="442"/>
      <c r="L34" s="442"/>
      <c r="M34" s="12"/>
      <c r="N34" s="12"/>
      <c r="O34" s="442"/>
      <c r="P34" s="433"/>
    </row>
    <row r="35" spans="1:16" s="434" customFormat="1" ht="6" customHeight="1" x14ac:dyDescent="0.35">
      <c r="A35" s="430"/>
      <c r="C35" s="442"/>
      <c r="D35" s="442"/>
      <c r="E35" s="442"/>
      <c r="F35" s="442"/>
      <c r="G35" s="442"/>
      <c r="H35" s="442"/>
      <c r="I35" s="442"/>
      <c r="J35" s="442"/>
      <c r="K35" s="442"/>
      <c r="L35" s="442"/>
      <c r="M35" s="442"/>
      <c r="N35" s="442"/>
      <c r="O35" s="442"/>
      <c r="P35" s="433"/>
    </row>
    <row r="36" spans="1:16" s="434" customFormat="1" ht="15.5" x14ac:dyDescent="0.35">
      <c r="A36" s="430"/>
      <c r="C36" s="452" t="s">
        <v>425</v>
      </c>
      <c r="D36" s="442"/>
      <c r="E36" s="442" t="s">
        <v>426</v>
      </c>
      <c r="F36" s="442"/>
      <c r="G36" s="442"/>
      <c r="H36" s="854"/>
      <c r="I36" s="854"/>
      <c r="J36" s="854"/>
      <c r="K36" s="854"/>
      <c r="L36" s="854"/>
      <c r="M36" s="854"/>
      <c r="N36" s="854"/>
      <c r="O36" s="442"/>
      <c r="P36" s="433"/>
    </row>
    <row r="37" spans="1:16" s="434" customFormat="1" ht="15.5" x14ac:dyDescent="0.35">
      <c r="A37" s="430"/>
      <c r="C37" s="452"/>
      <c r="D37" s="442"/>
      <c r="E37" s="442" t="s">
        <v>427</v>
      </c>
      <c r="F37" s="442"/>
      <c r="G37" s="442"/>
      <c r="H37" s="854"/>
      <c r="I37" s="854"/>
      <c r="J37" s="854"/>
      <c r="K37" s="854"/>
      <c r="L37" s="854"/>
      <c r="M37" s="854"/>
      <c r="N37" s="854"/>
      <c r="O37" s="442"/>
      <c r="P37" s="433"/>
    </row>
    <row r="38" spans="1:16" s="434" customFormat="1" ht="15.5" x14ac:dyDescent="0.35">
      <c r="A38" s="430"/>
      <c r="C38" s="452"/>
      <c r="D38" s="442"/>
      <c r="E38" s="442" t="s">
        <v>428</v>
      </c>
      <c r="F38" s="442"/>
      <c r="G38" s="442"/>
      <c r="H38" s="854"/>
      <c r="I38" s="854"/>
      <c r="J38" s="854"/>
      <c r="K38" s="854"/>
      <c r="L38" s="854"/>
      <c r="M38" s="854"/>
      <c r="N38" s="854"/>
      <c r="O38" s="442"/>
      <c r="P38" s="433"/>
    </row>
    <row r="39" spans="1:16" s="434" customFormat="1" ht="15.5" x14ac:dyDescent="0.35">
      <c r="A39" s="430"/>
      <c r="C39" s="452"/>
      <c r="D39" s="442"/>
      <c r="E39" s="442" t="s">
        <v>429</v>
      </c>
      <c r="F39" s="442"/>
      <c r="G39" s="442"/>
      <c r="H39" s="854"/>
      <c r="I39" s="854"/>
      <c r="J39" s="854"/>
      <c r="K39" s="854"/>
      <c r="L39" s="854"/>
      <c r="M39" s="854"/>
      <c r="N39" s="854"/>
      <c r="O39" s="442"/>
      <c r="P39" s="433"/>
    </row>
    <row r="40" spans="1:16" s="434" customFormat="1" ht="15.5" x14ac:dyDescent="0.35">
      <c r="A40" s="430"/>
      <c r="C40" s="442"/>
      <c r="D40" s="442"/>
      <c r="E40" s="844"/>
      <c r="F40" s="844"/>
      <c r="G40" s="844"/>
      <c r="H40" s="844"/>
      <c r="I40" s="844"/>
      <c r="J40" s="844"/>
      <c r="K40" s="844"/>
      <c r="L40" s="844"/>
      <c r="M40" s="844"/>
      <c r="N40" s="844"/>
      <c r="O40" s="442"/>
      <c r="P40" s="433"/>
    </row>
    <row r="41" spans="1:16" s="434" customFormat="1" ht="6" customHeight="1" x14ac:dyDescent="0.35">
      <c r="A41" s="430"/>
      <c r="C41" s="442"/>
      <c r="D41" s="442"/>
      <c r="E41" s="442"/>
      <c r="F41" s="442"/>
      <c r="G41" s="442"/>
      <c r="H41" s="442"/>
      <c r="I41" s="442"/>
      <c r="J41" s="442"/>
      <c r="K41" s="442"/>
      <c r="L41" s="442"/>
      <c r="M41" s="442"/>
      <c r="N41" s="442"/>
      <c r="O41" s="442"/>
      <c r="P41" s="433"/>
    </row>
    <row r="42" spans="1:16" s="434" customFormat="1" ht="15.5" x14ac:dyDescent="0.35">
      <c r="A42" s="430"/>
      <c r="C42" s="442" t="s">
        <v>430</v>
      </c>
      <c r="D42" s="442"/>
      <c r="E42" s="442"/>
      <c r="F42" s="442"/>
      <c r="G42" s="442"/>
      <c r="H42" s="442"/>
      <c r="I42" s="442"/>
      <c r="J42" s="442"/>
      <c r="K42" s="442"/>
      <c r="L42" s="442" t="s">
        <v>431</v>
      </c>
      <c r="M42" s="12"/>
      <c r="N42" s="12"/>
      <c r="O42" s="442"/>
      <c r="P42" s="433"/>
    </row>
    <row r="43" spans="1:16" s="434" customFormat="1" ht="15.5" x14ac:dyDescent="0.35">
      <c r="A43" s="430"/>
      <c r="C43" s="442"/>
      <c r="D43" s="442"/>
      <c r="E43" s="442"/>
      <c r="F43" s="442"/>
      <c r="G43" s="442"/>
      <c r="H43" s="442"/>
      <c r="I43" s="442"/>
      <c r="J43" s="442"/>
      <c r="K43" s="442"/>
      <c r="L43" s="442" t="s">
        <v>432</v>
      </c>
      <c r="M43" s="12"/>
      <c r="N43" s="12"/>
      <c r="O43" s="442"/>
      <c r="P43" s="433"/>
    </row>
    <row r="44" spans="1:16" s="434" customFormat="1" ht="15.5" x14ac:dyDescent="0.35">
      <c r="A44" s="430"/>
      <c r="C44" s="442"/>
      <c r="D44" s="442"/>
      <c r="E44" s="854"/>
      <c r="F44" s="854"/>
      <c r="G44" s="854"/>
      <c r="H44" s="854"/>
      <c r="I44" s="854"/>
      <c r="J44" s="854"/>
      <c r="K44" s="854"/>
      <c r="L44" s="854"/>
      <c r="M44" s="854"/>
      <c r="N44" s="854"/>
      <c r="O44" s="854"/>
      <c r="P44" s="433"/>
    </row>
    <row r="45" spans="1:16" s="434" customFormat="1" ht="6" customHeight="1" x14ac:dyDescent="0.35">
      <c r="A45" s="430"/>
      <c r="C45" s="442"/>
      <c r="D45" s="442"/>
      <c r="E45" s="442"/>
      <c r="F45" s="442"/>
      <c r="G45" s="442"/>
      <c r="H45" s="442"/>
      <c r="I45" s="442"/>
      <c r="J45" s="442"/>
      <c r="K45" s="442"/>
      <c r="L45" s="442"/>
      <c r="M45" s="442"/>
      <c r="N45" s="442"/>
      <c r="O45" s="631"/>
      <c r="P45" s="433"/>
    </row>
    <row r="46" spans="1:16" s="434" customFormat="1" ht="15.5" x14ac:dyDescent="0.35">
      <c r="A46" s="430"/>
      <c r="C46" s="442" t="s">
        <v>433</v>
      </c>
      <c r="D46" s="442"/>
      <c r="E46" s="844"/>
      <c r="F46" s="844"/>
      <c r="G46" s="844"/>
      <c r="H46" s="844"/>
      <c r="I46" s="844"/>
      <c r="J46" s="844"/>
      <c r="K46" s="844"/>
      <c r="L46" s="844"/>
      <c r="M46" s="844"/>
      <c r="N46" s="844"/>
      <c r="O46" s="844"/>
      <c r="P46" s="433"/>
    </row>
    <row r="47" spans="1:16" s="434" customFormat="1" ht="15.5" x14ac:dyDescent="0.35">
      <c r="A47" s="430"/>
      <c r="C47" s="442" t="s">
        <v>434</v>
      </c>
      <c r="E47" s="844"/>
      <c r="F47" s="844"/>
      <c r="G47" s="844"/>
      <c r="H47" s="844"/>
      <c r="I47" s="844"/>
      <c r="J47" s="844"/>
      <c r="K47" s="844"/>
      <c r="L47" s="844"/>
      <c r="M47" s="844"/>
      <c r="N47" s="844"/>
      <c r="O47" s="844"/>
      <c r="P47" s="433"/>
    </row>
    <row r="48" spans="1:16" s="434" customFormat="1" ht="6" customHeight="1" x14ac:dyDescent="0.35">
      <c r="A48" s="430"/>
      <c r="C48" s="442"/>
      <c r="E48" s="442"/>
      <c r="F48" s="442"/>
      <c r="G48" s="442"/>
      <c r="H48" s="442"/>
      <c r="I48" s="442"/>
      <c r="J48" s="442"/>
      <c r="K48" s="442"/>
      <c r="L48" s="442"/>
      <c r="M48" s="442"/>
      <c r="N48" s="442"/>
      <c r="O48" s="442"/>
      <c r="P48" s="433"/>
    </row>
    <row r="49" spans="1:16" s="434" customFormat="1" ht="15.5" x14ac:dyDescent="0.35">
      <c r="A49" s="430"/>
      <c r="C49" s="442" t="s">
        <v>435</v>
      </c>
      <c r="E49" s="846"/>
      <c r="F49" s="846"/>
      <c r="G49" s="846"/>
      <c r="H49" s="846"/>
      <c r="I49" s="846"/>
      <c r="J49" s="846"/>
      <c r="K49" s="846"/>
      <c r="L49" s="846"/>
      <c r="M49" s="846"/>
      <c r="N49" s="846"/>
      <c r="O49" s="846"/>
      <c r="P49" s="433"/>
    </row>
    <row r="50" spans="1:16" s="434" customFormat="1" ht="15.5" x14ac:dyDescent="0.35">
      <c r="A50" s="430"/>
      <c r="C50" s="442"/>
      <c r="E50" s="846"/>
      <c r="F50" s="846"/>
      <c r="G50" s="846"/>
      <c r="H50" s="846"/>
      <c r="I50" s="846"/>
      <c r="J50" s="846"/>
      <c r="K50" s="846"/>
      <c r="L50" s="846"/>
      <c r="M50" s="846"/>
      <c r="N50" s="846"/>
      <c r="O50" s="846"/>
      <c r="P50" s="433"/>
    </row>
    <row r="51" spans="1:16" s="434" customFormat="1" ht="15.5" x14ac:dyDescent="0.35">
      <c r="A51" s="430"/>
      <c r="C51" s="442"/>
      <c r="E51" s="849"/>
      <c r="F51" s="849"/>
      <c r="G51" s="849"/>
      <c r="H51" s="849"/>
      <c r="I51" s="849"/>
      <c r="J51" s="849"/>
      <c r="K51" s="849"/>
      <c r="L51" s="849"/>
      <c r="M51" s="849"/>
      <c r="N51" s="849"/>
      <c r="O51" s="849"/>
      <c r="P51" s="433"/>
    </row>
    <row r="52" spans="1:16" s="434" customFormat="1" ht="3.75" customHeight="1" x14ac:dyDescent="0.35">
      <c r="A52" s="430"/>
      <c r="C52" s="442"/>
      <c r="E52" s="632"/>
      <c r="F52" s="632"/>
      <c r="G52" s="632"/>
      <c r="H52" s="632"/>
      <c r="I52" s="632"/>
      <c r="J52" s="632"/>
      <c r="K52" s="632"/>
      <c r="L52" s="632"/>
      <c r="M52" s="632"/>
      <c r="N52" s="632"/>
      <c r="O52" s="632"/>
      <c r="P52" s="433"/>
    </row>
    <row r="53" spans="1:16" s="434" customFormat="1" ht="15.5" x14ac:dyDescent="0.35">
      <c r="A53" s="430"/>
      <c r="C53" s="442" t="s">
        <v>460</v>
      </c>
      <c r="E53" s="851"/>
      <c r="F53" s="851"/>
      <c r="G53" s="851"/>
      <c r="H53" s="845" t="s">
        <v>459</v>
      </c>
      <c r="I53" s="845"/>
      <c r="J53" s="845"/>
      <c r="K53" s="845"/>
      <c r="L53" s="845"/>
      <c r="M53" s="853"/>
      <c r="N53" s="853"/>
      <c r="O53" s="853"/>
      <c r="P53" s="433"/>
    </row>
    <row r="54" spans="1:16" s="434" customFormat="1" ht="4.5" customHeight="1" x14ac:dyDescent="0.35">
      <c r="A54" s="430"/>
      <c r="C54" s="442"/>
      <c r="E54" s="442"/>
      <c r="F54" s="442"/>
      <c r="G54" s="442"/>
      <c r="H54" s="442"/>
      <c r="I54" s="442"/>
      <c r="J54" s="442"/>
      <c r="K54" s="442"/>
      <c r="L54" s="442"/>
      <c r="M54" s="442"/>
      <c r="N54" s="442"/>
      <c r="O54" s="442"/>
      <c r="P54" s="433"/>
    </row>
    <row r="55" spans="1:16" s="434" customFormat="1" ht="15.5" x14ac:dyDescent="0.35">
      <c r="A55" s="430"/>
      <c r="C55" s="442" t="s">
        <v>238</v>
      </c>
      <c r="D55" s="442"/>
      <c r="E55" s="846"/>
      <c r="F55" s="846"/>
      <c r="G55" s="846"/>
      <c r="H55" s="846"/>
      <c r="I55" s="846"/>
      <c r="J55" s="846"/>
      <c r="K55" s="846"/>
      <c r="L55" s="846"/>
      <c r="M55" s="846"/>
      <c r="N55" s="846"/>
      <c r="O55" s="846"/>
      <c r="P55" s="433"/>
    </row>
    <row r="56" spans="1:16" s="434" customFormat="1" ht="15.5" x14ac:dyDescent="0.35">
      <c r="A56" s="430"/>
      <c r="C56" s="442"/>
      <c r="E56" s="846"/>
      <c r="F56" s="846"/>
      <c r="G56" s="846"/>
      <c r="H56" s="846"/>
      <c r="I56" s="846"/>
      <c r="J56" s="846"/>
      <c r="K56" s="846"/>
      <c r="L56" s="846"/>
      <c r="M56" s="846"/>
      <c r="N56" s="846"/>
      <c r="O56" s="846"/>
      <c r="P56" s="433"/>
    </row>
    <row r="57" spans="1:16" s="434" customFormat="1" ht="15.5" x14ac:dyDescent="0.35">
      <c r="A57" s="430"/>
      <c r="C57" s="442"/>
      <c r="E57" s="846"/>
      <c r="F57" s="846"/>
      <c r="G57" s="846"/>
      <c r="H57" s="846"/>
      <c r="I57" s="846"/>
      <c r="J57" s="846"/>
      <c r="K57" s="846"/>
      <c r="L57" s="846"/>
      <c r="M57" s="846"/>
      <c r="N57" s="846"/>
      <c r="O57" s="846"/>
      <c r="P57" s="433"/>
    </row>
    <row r="58" spans="1:16" s="434" customFormat="1" ht="15.5" x14ac:dyDescent="0.35">
      <c r="A58" s="430"/>
      <c r="C58" s="442"/>
      <c r="E58" s="846"/>
      <c r="F58" s="846"/>
      <c r="G58" s="846"/>
      <c r="H58" s="846"/>
      <c r="I58" s="846"/>
      <c r="J58" s="846"/>
      <c r="K58" s="846"/>
      <c r="L58" s="846"/>
      <c r="M58" s="846"/>
      <c r="N58" s="846"/>
      <c r="O58" s="846"/>
      <c r="P58" s="433"/>
    </row>
    <row r="59" spans="1:16" s="434" customFormat="1" ht="15.5" x14ac:dyDescent="0.35">
      <c r="A59" s="430"/>
      <c r="C59" s="442"/>
      <c r="D59" s="442"/>
      <c r="E59" s="849"/>
      <c r="F59" s="849"/>
      <c r="G59" s="849"/>
      <c r="H59" s="849"/>
      <c r="I59" s="849"/>
      <c r="J59" s="849"/>
      <c r="K59" s="849"/>
      <c r="L59" s="849"/>
      <c r="M59" s="849"/>
      <c r="N59" s="849"/>
      <c r="O59" s="849"/>
      <c r="P59" s="433"/>
    </row>
    <row r="60" spans="1:16" s="434" customFormat="1" ht="6" customHeight="1" x14ac:dyDescent="0.35">
      <c r="A60" s="445"/>
      <c r="B60" s="446"/>
      <c r="C60" s="446"/>
      <c r="D60" s="446"/>
      <c r="E60" s="447"/>
      <c r="F60" s="447"/>
      <c r="G60" s="446"/>
      <c r="H60" s="446"/>
      <c r="I60" s="446"/>
      <c r="J60" s="446"/>
      <c r="K60" s="446"/>
      <c r="L60" s="446"/>
      <c r="M60" s="446"/>
      <c r="N60" s="446"/>
      <c r="O60" s="446"/>
      <c r="P60" s="448"/>
    </row>
  </sheetData>
  <sheetProtection sheet="1" objects="1" scenarios="1"/>
  <mergeCells count="33">
    <mergeCell ref="M53:O53"/>
    <mergeCell ref="H53:L53"/>
    <mergeCell ref="G25:H25"/>
    <mergeCell ref="H36:N36"/>
    <mergeCell ref="H37:N37"/>
    <mergeCell ref="H38:N38"/>
    <mergeCell ref="H39:N39"/>
    <mergeCell ref="E40:N40"/>
    <mergeCell ref="E44:O44"/>
    <mergeCell ref="G19:H19"/>
    <mergeCell ref="G20:H20"/>
    <mergeCell ref="G21:H21"/>
    <mergeCell ref="G24:H24"/>
    <mergeCell ref="G16:H16"/>
    <mergeCell ref="G17:H17"/>
    <mergeCell ref="G22:H22"/>
    <mergeCell ref="G23:H23"/>
    <mergeCell ref="E55:O59"/>
    <mergeCell ref="E12:O13"/>
    <mergeCell ref="E46:O46"/>
    <mergeCell ref="E47:O47"/>
    <mergeCell ref="E49:O51"/>
    <mergeCell ref="E27:O31"/>
    <mergeCell ref="L15:O15"/>
    <mergeCell ref="L16:O16"/>
    <mergeCell ref="L17:O17"/>
    <mergeCell ref="E53:G53"/>
    <mergeCell ref="L19:O19"/>
    <mergeCell ref="L20:O20"/>
    <mergeCell ref="L21:O21"/>
    <mergeCell ref="L24:O24"/>
    <mergeCell ref="L25:O25"/>
    <mergeCell ref="G15:H15"/>
  </mergeCells>
  <dataValidations disablePrompts="1" count="2">
    <dataValidation type="list" allowBlank="1" showInputMessage="1" showErrorMessage="1" sqref="G15:G17" xr:uid="{00000000-0002-0000-0300-000000000000}">
      <formula1>"Einzelzimmer, Doppelzimmer, Gruppenräume"</formula1>
    </dataValidation>
    <dataValidation type="list" allowBlank="1" showInputMessage="1" showErrorMessage="1" sqref="G19:G23" xr:uid="{00000000-0002-0000-0300-000001000000}">
      <formula1>"Erzieherraum, Raum für Nachtbereitschaft, Wohnküche, Sanitärräume, Wirtschaftsräume"</formula1>
    </dataValidation>
  </dataValidations>
  <printOptions gridLinesSet="0"/>
  <pageMargins left="0.55118110236220474" right="0.55118110236220474" top="0.98425196850393704" bottom="0.78740157480314965" header="0.51181102362204722" footer="0.51181102362204722"/>
  <pageSetup paperSize="9" scale="95" orientation="portrait" r:id="rId1"/>
  <headerFooter alignWithMargins="0">
    <oddHeader xml:space="preserve">&amp;LFreistaat Sachsen&amp;RVerhandlungsunterlagen SGB VIII vom 01.11.2012   
in der Fassung vom 16.03.2023 </oddHeader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74" r:id="rId4" name="Check Box 38">
              <controlPr defaultSize="0" autoFill="0" autoLine="0" autoPict="0">
                <anchor moveWithCells="1">
                  <from>
                    <xdr:col>14</xdr:col>
                    <xdr:colOff>82550</xdr:colOff>
                    <xdr:row>7</xdr:row>
                    <xdr:rowOff>31750</xdr:rowOff>
                  </from>
                  <to>
                    <xdr:col>14</xdr:col>
                    <xdr:colOff>330200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5" name="Check Box 39">
              <controlPr defaultSize="0" autoFill="0" autoLine="0" autoPict="0">
                <anchor moveWithCells="1">
                  <from>
                    <xdr:col>14</xdr:col>
                    <xdr:colOff>82550</xdr:colOff>
                    <xdr:row>8</xdr:row>
                    <xdr:rowOff>0</xdr:rowOff>
                  </from>
                  <to>
                    <xdr:col>14</xdr:col>
                    <xdr:colOff>330200</xdr:colOff>
                    <xdr:row>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r:id="rId6" name="Check Box 40">
              <controlPr defaultSize="0" autoFill="0" autoLine="0" autoPict="0">
                <anchor moveWithCells="1">
                  <from>
                    <xdr:col>14</xdr:col>
                    <xdr:colOff>82550</xdr:colOff>
                    <xdr:row>8</xdr:row>
                    <xdr:rowOff>184150</xdr:rowOff>
                  </from>
                  <to>
                    <xdr:col>14</xdr:col>
                    <xdr:colOff>330200</xdr:colOff>
                    <xdr:row>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r:id="rId7" name="Check Box 41">
              <controlPr defaultSize="0" autoFill="0" autoLine="0" autoPict="0">
                <anchor moveWithCells="1">
                  <from>
                    <xdr:col>14</xdr:col>
                    <xdr:colOff>82550</xdr:colOff>
                    <xdr:row>32</xdr:row>
                    <xdr:rowOff>38100</xdr:rowOff>
                  </from>
                  <to>
                    <xdr:col>14</xdr:col>
                    <xdr:colOff>330200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r:id="rId8" name="Check Box 42">
              <controlPr defaultSize="0" autoFill="0" autoLine="0" autoPict="0">
                <anchor moveWithCells="1">
                  <from>
                    <xdr:col>14</xdr:col>
                    <xdr:colOff>82550</xdr:colOff>
                    <xdr:row>33</xdr:row>
                    <xdr:rowOff>38100</xdr:rowOff>
                  </from>
                  <to>
                    <xdr:col>14</xdr:col>
                    <xdr:colOff>330200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r:id="rId9" name="Check Box 43">
              <controlPr defaultSize="0" autoFill="0" autoLine="0" autoPict="0">
                <anchor moveWithCells="1">
                  <from>
                    <xdr:col>14</xdr:col>
                    <xdr:colOff>82550</xdr:colOff>
                    <xdr:row>35</xdr:row>
                    <xdr:rowOff>184150</xdr:rowOff>
                  </from>
                  <to>
                    <xdr:col>14</xdr:col>
                    <xdr:colOff>330200</xdr:colOff>
                    <xdr:row>36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r:id="rId10" name="Check Box 44">
              <controlPr defaultSize="0" autoFill="0" autoLine="0" autoPict="0">
                <anchor moveWithCells="1">
                  <from>
                    <xdr:col>14</xdr:col>
                    <xdr:colOff>82550</xdr:colOff>
                    <xdr:row>38</xdr:row>
                    <xdr:rowOff>6350</xdr:rowOff>
                  </from>
                  <to>
                    <xdr:col>14</xdr:col>
                    <xdr:colOff>330200</xdr:colOff>
                    <xdr:row>38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r:id="rId11" name="Check Box 46">
              <controlPr defaultSize="0" autoFill="0" autoLine="0" autoPict="0">
                <anchor moveWithCells="1">
                  <from>
                    <xdr:col>14</xdr:col>
                    <xdr:colOff>82550</xdr:colOff>
                    <xdr:row>37</xdr:row>
                    <xdr:rowOff>6350</xdr:rowOff>
                  </from>
                  <to>
                    <xdr:col>14</xdr:col>
                    <xdr:colOff>330200</xdr:colOff>
                    <xdr:row>37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r:id="rId12" name="Check Box 47">
              <controlPr defaultSize="0" autoFill="0" autoLine="0" autoPict="0">
                <anchor moveWithCells="1">
                  <from>
                    <xdr:col>14</xdr:col>
                    <xdr:colOff>82550</xdr:colOff>
                    <xdr:row>34</xdr:row>
                    <xdr:rowOff>69850</xdr:rowOff>
                  </from>
                  <to>
                    <xdr:col>14</xdr:col>
                    <xdr:colOff>330200</xdr:colOff>
                    <xdr:row>35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r:id="rId13" name="Check Box 48">
              <controlPr defaultSize="0" autoFill="0" autoLine="0" autoPict="0">
                <anchor moveWithCells="1">
                  <from>
                    <xdr:col>14</xdr:col>
                    <xdr:colOff>82550</xdr:colOff>
                    <xdr:row>39</xdr:row>
                    <xdr:rowOff>6350</xdr:rowOff>
                  </from>
                  <to>
                    <xdr:col>14</xdr:col>
                    <xdr:colOff>330200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r:id="rId14" name="Check Box 50">
              <controlPr defaultSize="0" autoFill="0" autoLine="0" autoPict="0">
                <anchor moveWithCells="1">
                  <from>
                    <xdr:col>14</xdr:col>
                    <xdr:colOff>82550</xdr:colOff>
                    <xdr:row>42</xdr:row>
                    <xdr:rowOff>6350</xdr:rowOff>
                  </from>
                  <to>
                    <xdr:col>14</xdr:col>
                    <xdr:colOff>330200</xdr:colOff>
                    <xdr:row>42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r:id="rId15" name="Check Box 52">
              <controlPr defaultSize="0" autoFill="0" autoLine="0" autoPict="0">
                <anchor moveWithCells="1">
                  <from>
                    <xdr:col>14</xdr:col>
                    <xdr:colOff>82550</xdr:colOff>
                    <xdr:row>41</xdr:row>
                    <xdr:rowOff>6350</xdr:rowOff>
                  </from>
                  <to>
                    <xdr:col>14</xdr:col>
                    <xdr:colOff>330200</xdr:colOff>
                    <xdr:row>41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M66"/>
  <sheetViews>
    <sheetView showGridLines="0" showZeros="0" view="pageLayout" zoomScale="90" zoomScaleNormal="90" zoomScaleSheetLayoutView="110" zoomScalePageLayoutView="90" workbookViewId="0"/>
  </sheetViews>
  <sheetFormatPr baseColWidth="10" defaultColWidth="11.453125" defaultRowHeight="12.5" x14ac:dyDescent="0.25"/>
  <cols>
    <col min="1" max="1" width="0.90625" style="429" customWidth="1"/>
    <col min="2" max="2" width="46.36328125" style="449" customWidth="1"/>
    <col min="3" max="3" width="26.6328125" style="449" customWidth="1"/>
    <col min="4" max="4" width="16.6328125" style="449" customWidth="1"/>
    <col min="5" max="5" width="11.6328125" style="449" customWidth="1"/>
    <col min="6" max="6" width="19.6328125" style="449" customWidth="1"/>
    <col min="7" max="7" width="0.54296875" style="429" customWidth="1"/>
    <col min="8" max="8" width="0.90625" style="429" customWidth="1"/>
    <col min="9" max="11" width="11.453125" style="429" hidden="1" customWidth="1"/>
    <col min="12" max="16384" width="11.453125" style="429"/>
  </cols>
  <sheetData>
    <row r="1" spans="1:13" ht="6.75" customHeight="1" x14ac:dyDescent="0.25">
      <c r="A1" s="426"/>
      <c r="B1" s="427"/>
      <c r="C1" s="427"/>
      <c r="D1" s="427"/>
      <c r="E1" s="427"/>
      <c r="F1" s="427"/>
      <c r="G1" s="428"/>
    </row>
    <row r="2" spans="1:13" s="434" customFormat="1" ht="20.25" customHeight="1" x14ac:dyDescent="0.5">
      <c r="A2" s="869" t="s">
        <v>358</v>
      </c>
      <c r="B2" s="870"/>
      <c r="C2" s="870"/>
      <c r="D2" s="870"/>
      <c r="E2" s="870"/>
      <c r="F2" s="870"/>
      <c r="G2" s="871"/>
      <c r="H2" s="484"/>
      <c r="I2" s="484" t="s">
        <v>8</v>
      </c>
      <c r="J2" s="484"/>
      <c r="K2" s="433"/>
    </row>
    <row r="3" spans="1:13" s="434" customFormat="1" ht="3" customHeight="1" x14ac:dyDescent="0.4">
      <c r="A3" s="430"/>
      <c r="B3" s="485"/>
      <c r="C3" s="484"/>
      <c r="D3" s="486"/>
      <c r="E3" s="486"/>
      <c r="F3" s="486"/>
      <c r="G3" s="487"/>
      <c r="H3" s="488"/>
      <c r="I3" s="486"/>
      <c r="J3" s="486"/>
      <c r="K3" s="450"/>
      <c r="L3" s="451"/>
      <c r="M3" s="451"/>
    </row>
    <row r="4" spans="1:13" s="434" customFormat="1" ht="19.5" customHeight="1" x14ac:dyDescent="0.4">
      <c r="A4" s="444"/>
      <c r="B4" s="453" t="s">
        <v>436</v>
      </c>
      <c r="C4" s="437"/>
      <c r="G4" s="433"/>
      <c r="K4" s="433"/>
    </row>
    <row r="5" spans="1:13" s="434" customFormat="1" ht="4.5" customHeight="1" x14ac:dyDescent="0.35">
      <c r="A5" s="430"/>
      <c r="B5" s="441"/>
      <c r="G5" s="433"/>
    </row>
    <row r="6" spans="1:13" s="434" customFormat="1" ht="15" customHeight="1" x14ac:dyDescent="0.35">
      <c r="A6" s="430"/>
      <c r="B6" s="454" t="s">
        <v>437</v>
      </c>
      <c r="C6" s="454"/>
      <c r="D6" s="577">
        <f>Deckblatt!K38</f>
        <v>0</v>
      </c>
      <c r="E6" s="443" t="s">
        <v>438</v>
      </c>
      <c r="F6" s="577">
        <f>Deckblatt!M38</f>
        <v>0</v>
      </c>
      <c r="G6" s="433"/>
    </row>
    <row r="7" spans="1:13" s="434" customFormat="1" ht="21" customHeight="1" x14ac:dyDescent="0.35">
      <c r="A7" s="430"/>
      <c r="B7" s="878"/>
      <c r="C7" s="879"/>
      <c r="D7" s="879"/>
      <c r="E7" s="879"/>
      <c r="F7" s="880"/>
      <c r="G7" s="433"/>
    </row>
    <row r="8" spans="1:13" s="434" customFormat="1" ht="15" customHeight="1" x14ac:dyDescent="0.35">
      <c r="A8" s="430"/>
      <c r="B8" s="881"/>
      <c r="C8" s="846"/>
      <c r="D8" s="846"/>
      <c r="E8" s="846"/>
      <c r="F8" s="882"/>
      <c r="G8" s="433"/>
    </row>
    <row r="9" spans="1:13" s="434" customFormat="1" ht="15" customHeight="1" x14ac:dyDescent="0.35">
      <c r="A9" s="430"/>
      <c r="B9" s="881"/>
      <c r="C9" s="846"/>
      <c r="D9" s="846"/>
      <c r="E9" s="846"/>
      <c r="F9" s="882"/>
      <c r="G9" s="433"/>
    </row>
    <row r="10" spans="1:13" s="434" customFormat="1" ht="15" customHeight="1" x14ac:dyDescent="0.35">
      <c r="A10" s="430"/>
      <c r="B10" s="881"/>
      <c r="C10" s="846"/>
      <c r="D10" s="846"/>
      <c r="E10" s="846"/>
      <c r="F10" s="882"/>
      <c r="G10" s="433"/>
    </row>
    <row r="11" spans="1:13" s="434" customFormat="1" ht="15" customHeight="1" x14ac:dyDescent="0.35">
      <c r="A11" s="430"/>
      <c r="B11" s="883"/>
      <c r="C11" s="884"/>
      <c r="D11" s="884"/>
      <c r="E11" s="884"/>
      <c r="F11" s="885"/>
      <c r="G11" s="433"/>
    </row>
    <row r="12" spans="1:13" s="434" customFormat="1" ht="6.75" customHeight="1" x14ac:dyDescent="0.35">
      <c r="A12" s="430"/>
      <c r="B12" s="442"/>
      <c r="C12" s="442"/>
      <c r="G12" s="433"/>
    </row>
    <row r="13" spans="1:13" s="434" customFormat="1" ht="28.5" customHeight="1" x14ac:dyDescent="0.35">
      <c r="A13" s="430"/>
      <c r="B13" s="455" t="s">
        <v>439</v>
      </c>
      <c r="C13" s="456" t="s">
        <v>440</v>
      </c>
      <c r="D13" s="867" t="s">
        <v>441</v>
      </c>
      <c r="E13" s="872"/>
      <c r="F13" s="873"/>
      <c r="G13" s="433"/>
    </row>
    <row r="14" spans="1:13" s="434" customFormat="1" ht="15" customHeight="1" x14ac:dyDescent="0.35">
      <c r="A14" s="430"/>
      <c r="B14" s="874" t="s">
        <v>442</v>
      </c>
      <c r="C14" s="875"/>
      <c r="D14" s="875"/>
      <c r="E14" s="875"/>
      <c r="F14" s="875"/>
      <c r="G14" s="433"/>
    </row>
    <row r="15" spans="1:13" s="434" customFormat="1" ht="15" customHeight="1" x14ac:dyDescent="0.35">
      <c r="A15" s="430"/>
      <c r="B15" s="855"/>
      <c r="C15" s="876" t="s">
        <v>443</v>
      </c>
      <c r="D15" s="858"/>
      <c r="E15" s="859"/>
      <c r="F15" s="860"/>
      <c r="G15" s="433"/>
    </row>
    <row r="16" spans="1:13" s="434" customFormat="1" ht="15" customHeight="1" x14ac:dyDescent="0.35">
      <c r="A16" s="430"/>
      <c r="B16" s="856"/>
      <c r="C16" s="872"/>
      <c r="D16" s="861"/>
      <c r="E16" s="840"/>
      <c r="F16" s="862"/>
      <c r="G16" s="433"/>
    </row>
    <row r="17" spans="1:7" s="434" customFormat="1" ht="15" customHeight="1" x14ac:dyDescent="0.35">
      <c r="A17" s="430"/>
      <c r="B17" s="856"/>
      <c r="C17" s="872"/>
      <c r="D17" s="861"/>
      <c r="E17" s="840"/>
      <c r="F17" s="862"/>
      <c r="G17" s="433"/>
    </row>
    <row r="18" spans="1:7" s="434" customFormat="1" ht="15" customHeight="1" x14ac:dyDescent="0.35">
      <c r="A18" s="430"/>
      <c r="B18" s="857"/>
      <c r="C18" s="877"/>
      <c r="D18" s="863"/>
      <c r="E18" s="864"/>
      <c r="F18" s="865"/>
      <c r="G18" s="433"/>
    </row>
    <row r="19" spans="1:7" s="434" customFormat="1" ht="15" customHeight="1" x14ac:dyDescent="0.35">
      <c r="A19" s="430"/>
      <c r="B19" s="855"/>
      <c r="C19" s="876" t="s">
        <v>444</v>
      </c>
      <c r="D19" s="858"/>
      <c r="E19" s="859"/>
      <c r="F19" s="860"/>
      <c r="G19" s="433"/>
    </row>
    <row r="20" spans="1:7" s="434" customFormat="1" ht="15" customHeight="1" x14ac:dyDescent="0.35">
      <c r="A20" s="430"/>
      <c r="B20" s="856"/>
      <c r="C20" s="872"/>
      <c r="D20" s="861"/>
      <c r="E20" s="840"/>
      <c r="F20" s="862"/>
      <c r="G20" s="433"/>
    </row>
    <row r="21" spans="1:7" s="434" customFormat="1" ht="15" customHeight="1" x14ac:dyDescent="0.35">
      <c r="A21" s="430"/>
      <c r="B21" s="856"/>
      <c r="C21" s="872"/>
      <c r="D21" s="861"/>
      <c r="E21" s="840"/>
      <c r="F21" s="862"/>
      <c r="G21" s="433"/>
    </row>
    <row r="22" spans="1:7" s="434" customFormat="1" ht="15" customHeight="1" x14ac:dyDescent="0.35">
      <c r="A22" s="430"/>
      <c r="B22" s="857"/>
      <c r="C22" s="877"/>
      <c r="D22" s="863"/>
      <c r="E22" s="864"/>
      <c r="F22" s="865"/>
      <c r="G22" s="433"/>
    </row>
    <row r="23" spans="1:7" s="434" customFormat="1" ht="15" customHeight="1" x14ac:dyDescent="0.35">
      <c r="A23" s="430"/>
      <c r="B23" s="855"/>
      <c r="C23" s="866" t="s">
        <v>488</v>
      </c>
      <c r="D23" s="858"/>
      <c r="E23" s="859"/>
      <c r="F23" s="860"/>
      <c r="G23" s="433"/>
    </row>
    <row r="24" spans="1:7" s="434" customFormat="1" ht="15" customHeight="1" x14ac:dyDescent="0.35">
      <c r="A24" s="430"/>
      <c r="B24" s="856"/>
      <c r="C24" s="867"/>
      <c r="D24" s="861"/>
      <c r="E24" s="840"/>
      <c r="F24" s="862"/>
      <c r="G24" s="433"/>
    </row>
    <row r="25" spans="1:7" s="434" customFormat="1" ht="15" customHeight="1" x14ac:dyDescent="0.35">
      <c r="A25" s="430"/>
      <c r="B25" s="856"/>
      <c r="C25" s="867"/>
      <c r="D25" s="861"/>
      <c r="E25" s="840"/>
      <c r="F25" s="862"/>
      <c r="G25" s="433"/>
    </row>
    <row r="26" spans="1:7" s="434" customFormat="1" ht="15" customHeight="1" x14ac:dyDescent="0.35">
      <c r="A26" s="430"/>
      <c r="B26" s="857"/>
      <c r="C26" s="868"/>
      <c r="D26" s="863"/>
      <c r="E26" s="864"/>
      <c r="F26" s="865"/>
      <c r="G26" s="433"/>
    </row>
    <row r="27" spans="1:7" s="434" customFormat="1" ht="15" customHeight="1" x14ac:dyDescent="0.35">
      <c r="A27" s="430"/>
      <c r="B27" s="855"/>
      <c r="C27" s="866" t="s">
        <v>489</v>
      </c>
      <c r="D27" s="858"/>
      <c r="E27" s="859"/>
      <c r="F27" s="860"/>
      <c r="G27" s="433"/>
    </row>
    <row r="28" spans="1:7" s="434" customFormat="1" ht="15" customHeight="1" x14ac:dyDescent="0.35">
      <c r="A28" s="430"/>
      <c r="B28" s="856"/>
      <c r="C28" s="867"/>
      <c r="D28" s="861"/>
      <c r="E28" s="840"/>
      <c r="F28" s="862"/>
      <c r="G28" s="433"/>
    </row>
    <row r="29" spans="1:7" s="434" customFormat="1" ht="15" customHeight="1" x14ac:dyDescent="0.35">
      <c r="A29" s="430"/>
      <c r="B29" s="856"/>
      <c r="C29" s="867"/>
      <c r="D29" s="861"/>
      <c r="E29" s="840"/>
      <c r="F29" s="862"/>
      <c r="G29" s="433"/>
    </row>
    <row r="30" spans="1:7" s="434" customFormat="1" ht="15" customHeight="1" x14ac:dyDescent="0.35">
      <c r="A30" s="430"/>
      <c r="B30" s="857"/>
      <c r="C30" s="868"/>
      <c r="D30" s="863"/>
      <c r="E30" s="864"/>
      <c r="F30" s="865"/>
      <c r="G30" s="433"/>
    </row>
    <row r="31" spans="1:7" s="434" customFormat="1" ht="15" customHeight="1" x14ac:dyDescent="0.35">
      <c r="A31" s="430"/>
      <c r="B31" s="855"/>
      <c r="C31" s="866" t="s">
        <v>490</v>
      </c>
      <c r="D31" s="858"/>
      <c r="E31" s="859"/>
      <c r="F31" s="860"/>
      <c r="G31" s="433"/>
    </row>
    <row r="32" spans="1:7" s="434" customFormat="1" ht="15" customHeight="1" x14ac:dyDescent="0.35">
      <c r="A32" s="430"/>
      <c r="B32" s="856"/>
      <c r="C32" s="867"/>
      <c r="D32" s="861"/>
      <c r="E32" s="840"/>
      <c r="F32" s="862"/>
      <c r="G32" s="433"/>
    </row>
    <row r="33" spans="1:7" s="434" customFormat="1" ht="15" customHeight="1" x14ac:dyDescent="0.35">
      <c r="A33" s="430"/>
      <c r="B33" s="856"/>
      <c r="C33" s="867"/>
      <c r="D33" s="861"/>
      <c r="E33" s="840"/>
      <c r="F33" s="862"/>
      <c r="G33" s="433"/>
    </row>
    <row r="34" spans="1:7" s="434" customFormat="1" ht="15" customHeight="1" x14ac:dyDescent="0.35">
      <c r="A34" s="430"/>
      <c r="B34" s="857"/>
      <c r="C34" s="868"/>
      <c r="D34" s="863"/>
      <c r="E34" s="864"/>
      <c r="F34" s="865"/>
      <c r="G34" s="433"/>
    </row>
    <row r="35" spans="1:7" s="434" customFormat="1" ht="15" customHeight="1" x14ac:dyDescent="0.35">
      <c r="A35" s="430"/>
      <c r="B35" s="855"/>
      <c r="C35" s="886"/>
      <c r="D35" s="861"/>
      <c r="E35" s="840"/>
      <c r="F35" s="862"/>
      <c r="G35" s="433"/>
    </row>
    <row r="36" spans="1:7" s="434" customFormat="1" ht="15" customHeight="1" x14ac:dyDescent="0.35">
      <c r="A36" s="430"/>
      <c r="B36" s="856"/>
      <c r="C36" s="887"/>
      <c r="D36" s="861"/>
      <c r="E36" s="840"/>
      <c r="F36" s="862"/>
      <c r="G36" s="433"/>
    </row>
    <row r="37" spans="1:7" s="434" customFormat="1" ht="15" customHeight="1" x14ac:dyDescent="0.35">
      <c r="A37" s="430"/>
      <c r="B37" s="856"/>
      <c r="C37" s="887"/>
      <c r="D37" s="861"/>
      <c r="E37" s="840"/>
      <c r="F37" s="862"/>
      <c r="G37" s="433"/>
    </row>
    <row r="38" spans="1:7" s="434" customFormat="1" ht="15" customHeight="1" x14ac:dyDescent="0.35">
      <c r="A38" s="430"/>
      <c r="B38" s="857"/>
      <c r="C38" s="888"/>
      <c r="D38" s="863"/>
      <c r="E38" s="864"/>
      <c r="F38" s="865"/>
      <c r="G38" s="433"/>
    </row>
    <row r="39" spans="1:7" s="434" customFormat="1" ht="15" customHeight="1" x14ac:dyDescent="0.35">
      <c r="A39" s="430"/>
      <c r="B39" s="874" t="s">
        <v>445</v>
      </c>
      <c r="C39" s="874"/>
      <c r="D39" s="874"/>
      <c r="E39" s="874"/>
      <c r="F39" s="874"/>
      <c r="G39" s="433"/>
    </row>
    <row r="40" spans="1:7" s="434" customFormat="1" ht="15" customHeight="1" x14ac:dyDescent="0.35">
      <c r="A40" s="430"/>
      <c r="B40" s="855"/>
      <c r="C40" s="866" t="s">
        <v>491</v>
      </c>
      <c r="D40" s="858"/>
      <c r="E40" s="859"/>
      <c r="F40" s="860"/>
      <c r="G40" s="433"/>
    </row>
    <row r="41" spans="1:7" s="434" customFormat="1" ht="15" customHeight="1" x14ac:dyDescent="0.35">
      <c r="A41" s="430"/>
      <c r="B41" s="856"/>
      <c r="C41" s="867"/>
      <c r="D41" s="861"/>
      <c r="E41" s="840"/>
      <c r="F41" s="862"/>
      <c r="G41" s="433"/>
    </row>
    <row r="42" spans="1:7" s="434" customFormat="1" ht="15" customHeight="1" x14ac:dyDescent="0.35">
      <c r="A42" s="430"/>
      <c r="B42" s="856"/>
      <c r="C42" s="867"/>
      <c r="D42" s="861"/>
      <c r="E42" s="840"/>
      <c r="F42" s="862"/>
      <c r="G42" s="433"/>
    </row>
    <row r="43" spans="1:7" s="434" customFormat="1" ht="15" customHeight="1" x14ac:dyDescent="0.35">
      <c r="A43" s="430"/>
      <c r="B43" s="857"/>
      <c r="C43" s="868"/>
      <c r="D43" s="863"/>
      <c r="E43" s="864"/>
      <c r="F43" s="865"/>
      <c r="G43" s="433"/>
    </row>
    <row r="44" spans="1:7" s="434" customFormat="1" ht="15" customHeight="1" x14ac:dyDescent="0.35">
      <c r="A44" s="430"/>
      <c r="B44" s="855"/>
      <c r="C44" s="866" t="s">
        <v>492</v>
      </c>
      <c r="D44" s="858"/>
      <c r="E44" s="859"/>
      <c r="F44" s="860"/>
      <c r="G44" s="433"/>
    </row>
    <row r="45" spans="1:7" s="434" customFormat="1" ht="15" customHeight="1" x14ac:dyDescent="0.35">
      <c r="A45" s="430"/>
      <c r="B45" s="856"/>
      <c r="C45" s="867"/>
      <c r="D45" s="861"/>
      <c r="E45" s="840"/>
      <c r="F45" s="862"/>
      <c r="G45" s="433"/>
    </row>
    <row r="46" spans="1:7" s="434" customFormat="1" ht="15" customHeight="1" x14ac:dyDescent="0.35">
      <c r="A46" s="430"/>
      <c r="B46" s="856"/>
      <c r="C46" s="867"/>
      <c r="D46" s="861"/>
      <c r="E46" s="840"/>
      <c r="F46" s="862"/>
      <c r="G46" s="433"/>
    </row>
    <row r="47" spans="1:7" s="434" customFormat="1" ht="15" customHeight="1" x14ac:dyDescent="0.35">
      <c r="A47" s="430"/>
      <c r="B47" s="857"/>
      <c r="C47" s="868"/>
      <c r="D47" s="863"/>
      <c r="E47" s="864"/>
      <c r="F47" s="865"/>
      <c r="G47" s="433"/>
    </row>
    <row r="48" spans="1:7" s="434" customFormat="1" ht="15" customHeight="1" x14ac:dyDescent="0.35">
      <c r="A48" s="430"/>
      <c r="B48" s="855"/>
      <c r="C48" s="866" t="s">
        <v>446</v>
      </c>
      <c r="D48" s="858"/>
      <c r="E48" s="859"/>
      <c r="F48" s="860"/>
      <c r="G48" s="433"/>
    </row>
    <row r="49" spans="1:7" s="434" customFormat="1" ht="15" customHeight="1" x14ac:dyDescent="0.35">
      <c r="A49" s="430"/>
      <c r="B49" s="856"/>
      <c r="C49" s="867"/>
      <c r="D49" s="861"/>
      <c r="E49" s="840"/>
      <c r="F49" s="862"/>
      <c r="G49" s="433"/>
    </row>
    <row r="50" spans="1:7" s="434" customFormat="1" ht="15" customHeight="1" x14ac:dyDescent="0.35">
      <c r="A50" s="430"/>
      <c r="B50" s="856"/>
      <c r="C50" s="867"/>
      <c r="D50" s="861"/>
      <c r="E50" s="840"/>
      <c r="F50" s="862"/>
      <c r="G50" s="433"/>
    </row>
    <row r="51" spans="1:7" s="434" customFormat="1" ht="15" customHeight="1" x14ac:dyDescent="0.35">
      <c r="A51" s="430"/>
      <c r="B51" s="857"/>
      <c r="C51" s="868"/>
      <c r="D51" s="863"/>
      <c r="E51" s="864"/>
      <c r="F51" s="865"/>
      <c r="G51" s="433"/>
    </row>
    <row r="52" spans="1:7" s="434" customFormat="1" ht="15" customHeight="1" x14ac:dyDescent="0.35">
      <c r="A52" s="430"/>
      <c r="B52" s="855"/>
      <c r="C52" s="866" t="s">
        <v>447</v>
      </c>
      <c r="D52" s="858"/>
      <c r="E52" s="859"/>
      <c r="F52" s="860"/>
      <c r="G52" s="433"/>
    </row>
    <row r="53" spans="1:7" s="434" customFormat="1" ht="15" customHeight="1" x14ac:dyDescent="0.35">
      <c r="A53" s="430"/>
      <c r="B53" s="856"/>
      <c r="C53" s="867"/>
      <c r="D53" s="861"/>
      <c r="E53" s="840"/>
      <c r="F53" s="862"/>
      <c r="G53" s="433"/>
    </row>
    <row r="54" spans="1:7" s="434" customFormat="1" ht="15" customHeight="1" x14ac:dyDescent="0.35">
      <c r="A54" s="430"/>
      <c r="B54" s="856"/>
      <c r="C54" s="867"/>
      <c r="D54" s="861"/>
      <c r="E54" s="840"/>
      <c r="F54" s="862"/>
      <c r="G54" s="433"/>
    </row>
    <row r="55" spans="1:7" s="434" customFormat="1" ht="15" customHeight="1" x14ac:dyDescent="0.35">
      <c r="A55" s="430"/>
      <c r="B55" s="857"/>
      <c r="C55" s="868"/>
      <c r="D55" s="863"/>
      <c r="E55" s="864"/>
      <c r="F55" s="865"/>
      <c r="G55" s="433"/>
    </row>
    <row r="56" spans="1:7" s="434" customFormat="1" ht="15" customHeight="1" x14ac:dyDescent="0.35">
      <c r="A56" s="430"/>
      <c r="B56" s="874" t="s">
        <v>448</v>
      </c>
      <c r="C56" s="874"/>
      <c r="D56" s="874"/>
      <c r="E56" s="874"/>
      <c r="F56" s="874"/>
      <c r="G56" s="433"/>
    </row>
    <row r="57" spans="1:7" s="434" customFormat="1" ht="15" customHeight="1" x14ac:dyDescent="0.35">
      <c r="A57" s="430"/>
      <c r="B57" s="855"/>
      <c r="C57" s="866" t="s">
        <v>493</v>
      </c>
      <c r="D57" s="858"/>
      <c r="E57" s="859"/>
      <c r="F57" s="860"/>
      <c r="G57" s="433"/>
    </row>
    <row r="58" spans="1:7" s="434" customFormat="1" ht="15" customHeight="1" x14ac:dyDescent="0.35">
      <c r="A58" s="430"/>
      <c r="B58" s="856"/>
      <c r="C58" s="867"/>
      <c r="D58" s="861"/>
      <c r="E58" s="840"/>
      <c r="F58" s="862"/>
      <c r="G58" s="433"/>
    </row>
    <row r="59" spans="1:7" s="434" customFormat="1" ht="15" customHeight="1" x14ac:dyDescent="0.35">
      <c r="A59" s="430"/>
      <c r="B59" s="856"/>
      <c r="C59" s="867"/>
      <c r="D59" s="861"/>
      <c r="E59" s="840"/>
      <c r="F59" s="862"/>
      <c r="G59" s="433"/>
    </row>
    <row r="60" spans="1:7" s="434" customFormat="1" ht="15" customHeight="1" x14ac:dyDescent="0.35">
      <c r="A60" s="430"/>
      <c r="B60" s="857"/>
      <c r="C60" s="868"/>
      <c r="D60" s="863"/>
      <c r="E60" s="864"/>
      <c r="F60" s="865"/>
      <c r="G60" s="433"/>
    </row>
    <row r="61" spans="1:7" s="434" customFormat="1" ht="15" customHeight="1" x14ac:dyDescent="0.35">
      <c r="A61" s="430"/>
      <c r="B61" s="855"/>
      <c r="C61" s="886"/>
      <c r="D61" s="858"/>
      <c r="E61" s="859"/>
      <c r="F61" s="860"/>
      <c r="G61" s="433"/>
    </row>
    <row r="62" spans="1:7" s="434" customFormat="1" ht="15" customHeight="1" x14ac:dyDescent="0.35">
      <c r="A62" s="430"/>
      <c r="B62" s="856"/>
      <c r="C62" s="887"/>
      <c r="D62" s="861"/>
      <c r="E62" s="840"/>
      <c r="F62" s="862"/>
      <c r="G62" s="433"/>
    </row>
    <row r="63" spans="1:7" s="434" customFormat="1" ht="15" customHeight="1" x14ac:dyDescent="0.35">
      <c r="A63" s="430"/>
      <c r="B63" s="856"/>
      <c r="C63" s="887"/>
      <c r="D63" s="861"/>
      <c r="E63" s="840"/>
      <c r="F63" s="862"/>
      <c r="G63" s="433"/>
    </row>
    <row r="64" spans="1:7" s="434" customFormat="1" ht="15" customHeight="1" x14ac:dyDescent="0.35">
      <c r="A64" s="430"/>
      <c r="B64" s="857"/>
      <c r="C64" s="888"/>
      <c r="D64" s="863"/>
      <c r="E64" s="864"/>
      <c r="F64" s="865"/>
      <c r="G64" s="433"/>
    </row>
    <row r="65" spans="1:7" s="434" customFormat="1" ht="3" customHeight="1" x14ac:dyDescent="0.35">
      <c r="A65" s="430"/>
      <c r="B65" s="442"/>
      <c r="C65" s="442"/>
      <c r="D65" s="442"/>
      <c r="E65" s="442"/>
      <c r="F65" s="442"/>
      <c r="G65" s="433"/>
    </row>
    <row r="66" spans="1:7" s="434" customFormat="1" ht="5.15" customHeight="1" x14ac:dyDescent="0.35">
      <c r="A66" s="445"/>
      <c r="B66" s="447"/>
      <c r="C66" s="447"/>
      <c r="D66" s="447"/>
      <c r="E66" s="447"/>
      <c r="F66" s="447"/>
      <c r="G66" s="448"/>
    </row>
  </sheetData>
  <sheetProtection sheet="1" objects="1" scenarios="1"/>
  <mergeCells count="42">
    <mergeCell ref="C57:C60"/>
    <mergeCell ref="C61:C64"/>
    <mergeCell ref="C19:C22"/>
    <mergeCell ref="C23:C26"/>
    <mergeCell ref="C27:C30"/>
    <mergeCell ref="C31:C34"/>
    <mergeCell ref="C35:C38"/>
    <mergeCell ref="B39:F39"/>
    <mergeCell ref="B40:B43"/>
    <mergeCell ref="B56:F56"/>
    <mergeCell ref="B57:B60"/>
    <mergeCell ref="B61:B64"/>
    <mergeCell ref="D57:F60"/>
    <mergeCell ref="D61:F64"/>
    <mergeCell ref="B19:B22"/>
    <mergeCell ref="B23:B26"/>
    <mergeCell ref="B27:B30"/>
    <mergeCell ref="B31:B34"/>
    <mergeCell ref="B35:B38"/>
    <mergeCell ref="B7:F11"/>
    <mergeCell ref="B15:B18"/>
    <mergeCell ref="D15:F18"/>
    <mergeCell ref="D23:F26"/>
    <mergeCell ref="D27:F30"/>
    <mergeCell ref="D31:F34"/>
    <mergeCell ref="D35:F38"/>
    <mergeCell ref="A2:G2"/>
    <mergeCell ref="D13:F13"/>
    <mergeCell ref="B14:F14"/>
    <mergeCell ref="C15:C18"/>
    <mergeCell ref="D19:F22"/>
    <mergeCell ref="B44:B47"/>
    <mergeCell ref="B48:B51"/>
    <mergeCell ref="B52:B55"/>
    <mergeCell ref="D40:F43"/>
    <mergeCell ref="D44:F47"/>
    <mergeCell ref="D48:F51"/>
    <mergeCell ref="D52:F55"/>
    <mergeCell ref="C40:C43"/>
    <mergeCell ref="C44:C47"/>
    <mergeCell ref="C48:C51"/>
    <mergeCell ref="C52:C55"/>
  </mergeCells>
  <printOptions gridLinesSet="0"/>
  <pageMargins left="0.55118110236220474" right="0.55118110236220474" top="0.98425196850393704" bottom="0.78740157480314965" header="0.51181102362204722" footer="0.51181102362204722"/>
  <pageSetup paperSize="9" scale="74" orientation="portrait" r:id="rId1"/>
  <headerFooter alignWithMargins="0">
    <oddHeader xml:space="preserve">&amp;LFreistaat Sachsen&amp;RVerhandlungsunterlagen SGB VIII vom 01.11.2012   
in der Fassung vom 16.03.2023 </oddHeader>
    <oddFooter>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85062-7F05-4801-A70D-8162531420DC}">
  <sheetPr>
    <tabColor rgb="FF92D050"/>
  </sheetPr>
  <dimension ref="A1:L53"/>
  <sheetViews>
    <sheetView showGridLines="0" showZeros="0" view="pageLayout" topLeftCell="A27" zoomScale="98" zoomScaleNormal="80" zoomScaleSheetLayoutView="130" zoomScalePageLayoutView="98" workbookViewId="0">
      <selection activeCell="K43" sqref="K43"/>
    </sheetView>
  </sheetViews>
  <sheetFormatPr baseColWidth="10" defaultColWidth="8.984375E-2" defaultRowHeight="12.5" x14ac:dyDescent="0.25"/>
  <cols>
    <col min="1" max="1" width="1.54296875" style="86" customWidth="1"/>
    <col min="2" max="2" width="5.08984375" style="123" customWidth="1"/>
    <col min="3" max="3" width="19" style="123" customWidth="1"/>
    <col min="4" max="5" width="11.7265625" style="123" customWidth="1"/>
    <col min="6" max="6" width="1.54296875" style="123" customWidth="1"/>
    <col min="7" max="8" width="11.7265625" style="123" customWidth="1"/>
    <col min="9" max="9" width="1.54296875" style="123" customWidth="1"/>
    <col min="10" max="11" width="11.7265625" style="123" customWidth="1"/>
    <col min="12" max="12" width="2.1796875" style="123" customWidth="1"/>
    <col min="13" max="15" width="9.7265625" style="86" customWidth="1"/>
    <col min="16" max="16" width="1" style="86" customWidth="1"/>
    <col min="17" max="91" width="10.1796875" style="86" customWidth="1"/>
    <col min="92" max="16384" width="8.984375E-2" style="86"/>
  </cols>
  <sheetData>
    <row r="1" spans="1:12" ht="9.75" customHeight="1" x14ac:dyDescent="0.25">
      <c r="A1" s="83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9"/>
    </row>
    <row r="2" spans="1:12" s="90" customFormat="1" ht="20.25" customHeight="1" x14ac:dyDescent="0.4">
      <c r="A2" s="110"/>
      <c r="B2" s="111" t="s">
        <v>7</v>
      </c>
      <c r="C2" s="99"/>
      <c r="D2" s="99"/>
      <c r="E2" s="99"/>
      <c r="F2" s="99"/>
      <c r="G2" s="99"/>
      <c r="H2" s="99"/>
      <c r="I2" s="99"/>
      <c r="J2" s="99"/>
      <c r="K2" s="99"/>
      <c r="L2" s="783" t="s">
        <v>8</v>
      </c>
    </row>
    <row r="3" spans="1:12" s="90" customFormat="1" ht="9" customHeight="1" x14ac:dyDescent="0.35">
      <c r="A3" s="110"/>
      <c r="B3" s="759"/>
      <c r="C3" s="99"/>
      <c r="D3" s="99"/>
      <c r="E3" s="99"/>
      <c r="F3" s="99"/>
      <c r="G3" s="99"/>
      <c r="H3" s="99"/>
      <c r="I3" s="99"/>
      <c r="J3" s="99"/>
      <c r="K3" s="99"/>
      <c r="L3" s="783"/>
    </row>
    <row r="4" spans="1:12" s="113" customFormat="1" ht="17.25" customHeight="1" x14ac:dyDescent="0.4">
      <c r="A4" s="784"/>
      <c r="B4" s="112" t="s">
        <v>9</v>
      </c>
      <c r="C4" s="112" t="s">
        <v>10</v>
      </c>
      <c r="D4" s="112"/>
      <c r="E4" s="112"/>
      <c r="F4" s="112"/>
      <c r="G4" s="112"/>
      <c r="H4" s="112"/>
      <c r="I4" s="112"/>
      <c r="J4" s="112"/>
      <c r="K4" s="112"/>
      <c r="L4" s="785"/>
    </row>
    <row r="5" spans="1:12" s="90" customFormat="1" ht="42.5" customHeight="1" x14ac:dyDescent="0.35">
      <c r="A5" s="110"/>
      <c r="C5" s="94"/>
      <c r="D5" s="889" t="s">
        <v>540</v>
      </c>
      <c r="E5" s="889"/>
      <c r="F5" s="766"/>
      <c r="G5" s="889" t="s">
        <v>541</v>
      </c>
      <c r="H5" s="889"/>
      <c r="I5" s="766"/>
      <c r="J5" s="890" t="s">
        <v>542</v>
      </c>
      <c r="K5" s="890"/>
      <c r="L5" s="786"/>
    </row>
    <row r="6" spans="1:12" s="90" customFormat="1" ht="18" customHeight="1" x14ac:dyDescent="0.35">
      <c r="A6" s="110"/>
      <c r="C6" s="94"/>
      <c r="D6" s="889"/>
      <c r="E6" s="889"/>
      <c r="F6" s="766"/>
      <c r="G6" s="889"/>
      <c r="H6" s="889"/>
      <c r="I6" s="766"/>
      <c r="J6" s="890"/>
      <c r="K6" s="890"/>
      <c r="L6" s="786"/>
    </row>
    <row r="7" spans="1:12" s="90" customFormat="1" ht="16.649999999999999" customHeight="1" x14ac:dyDescent="0.35">
      <c r="A7" s="110"/>
      <c r="C7" s="94" t="s">
        <v>5</v>
      </c>
      <c r="D7" s="489"/>
      <c r="E7" s="137"/>
      <c r="F7" s="766"/>
      <c r="G7" s="787">
        <f>Deckblatt!K42</f>
        <v>0</v>
      </c>
      <c r="H7" s="137"/>
      <c r="I7" s="766"/>
      <c r="J7" s="489"/>
      <c r="K7" s="137"/>
      <c r="L7" s="786"/>
    </row>
    <row r="8" spans="1:12" s="90" customFormat="1" ht="16.649999999999999" customHeight="1" x14ac:dyDescent="0.35">
      <c r="A8" s="110"/>
      <c r="C8" s="94" t="s">
        <v>6</v>
      </c>
      <c r="D8" s="489"/>
      <c r="E8" s="137"/>
      <c r="F8" s="766"/>
      <c r="G8" s="787">
        <f>Deckblatt!M42</f>
        <v>0</v>
      </c>
      <c r="H8" s="137"/>
      <c r="I8" s="766"/>
      <c r="J8" s="489"/>
      <c r="K8" s="137"/>
      <c r="L8" s="786" t="s">
        <v>8</v>
      </c>
    </row>
    <row r="9" spans="1:12" s="90" customFormat="1" ht="9.75" customHeight="1" x14ac:dyDescent="0.4">
      <c r="A9" s="110"/>
      <c r="C9" s="767"/>
      <c r="D9" s="112"/>
      <c r="E9" s="112"/>
      <c r="F9" s="759"/>
      <c r="G9" s="112"/>
      <c r="H9" s="112"/>
      <c r="I9" s="759"/>
      <c r="J9" s="112"/>
      <c r="K9" s="112"/>
      <c r="L9" s="786"/>
    </row>
    <row r="10" spans="1:12" s="90" customFormat="1" ht="16.649999999999999" customHeight="1" x14ac:dyDescent="0.4">
      <c r="A10" s="110"/>
      <c r="C10" s="116" t="s">
        <v>11</v>
      </c>
      <c r="D10" s="749"/>
      <c r="E10" s="112"/>
      <c r="G10" s="749"/>
      <c r="H10" s="112"/>
      <c r="J10" s="749"/>
      <c r="K10" s="112"/>
      <c r="L10" s="114"/>
    </row>
    <row r="11" spans="1:12" s="90" customFormat="1" ht="15.5" x14ac:dyDescent="0.35">
      <c r="A11" s="110"/>
      <c r="C11" s="746" t="s">
        <v>12</v>
      </c>
      <c r="D11" s="788" t="s">
        <v>13</v>
      </c>
      <c r="E11" s="746" t="s">
        <v>14</v>
      </c>
      <c r="F11" s="93" t="s">
        <v>8</v>
      </c>
      <c r="G11" s="788" t="s">
        <v>13</v>
      </c>
      <c r="H11" s="746" t="s">
        <v>14</v>
      </c>
      <c r="I11" s="93"/>
      <c r="J11" s="788" t="s">
        <v>13</v>
      </c>
      <c r="K11" s="746" t="s">
        <v>14</v>
      </c>
      <c r="L11" s="789"/>
    </row>
    <row r="12" spans="1:12" s="90" customFormat="1" ht="15.5" x14ac:dyDescent="0.35">
      <c r="A12" s="110"/>
      <c r="C12" s="790"/>
      <c r="D12" s="150" t="s">
        <v>15</v>
      </c>
      <c r="E12" s="790" t="s">
        <v>16</v>
      </c>
      <c r="F12" s="93" t="s">
        <v>8</v>
      </c>
      <c r="G12" s="150" t="s">
        <v>15</v>
      </c>
      <c r="H12" s="790" t="s">
        <v>16</v>
      </c>
      <c r="I12" s="93"/>
      <c r="J12" s="150" t="s">
        <v>15</v>
      </c>
      <c r="K12" s="790" t="s">
        <v>16</v>
      </c>
      <c r="L12" s="789"/>
    </row>
    <row r="13" spans="1:12" s="90" customFormat="1" ht="16.649999999999999" customHeight="1" x14ac:dyDescent="0.35">
      <c r="A13" s="110"/>
      <c r="C13" s="153" t="s">
        <v>17</v>
      </c>
      <c r="D13" s="748"/>
      <c r="E13" s="748"/>
      <c r="F13" s="228"/>
      <c r="G13" s="748"/>
      <c r="H13" s="748"/>
      <c r="I13" s="228"/>
      <c r="J13" s="891" t="str">
        <f>IF(K43=0,"",(G26+H26)*K41/H41-K13)</f>
        <v/>
      </c>
      <c r="K13" s="894" t="str">
        <f>IF(K43=0,"",H26)</f>
        <v/>
      </c>
      <c r="L13" s="780"/>
    </row>
    <row r="14" spans="1:12" s="90" customFormat="1" ht="16.649999999999999" customHeight="1" x14ac:dyDescent="0.35">
      <c r="A14" s="110"/>
      <c r="C14" s="153" t="s">
        <v>18</v>
      </c>
      <c r="D14" s="748"/>
      <c r="E14" s="748"/>
      <c r="F14" s="228"/>
      <c r="G14" s="748"/>
      <c r="H14" s="748"/>
      <c r="I14" s="228"/>
      <c r="J14" s="892"/>
      <c r="K14" s="895"/>
      <c r="L14" s="780"/>
    </row>
    <row r="15" spans="1:12" s="90" customFormat="1" ht="16.649999999999999" customHeight="1" x14ac:dyDescent="0.35">
      <c r="A15" s="110"/>
      <c r="C15" s="153" t="s">
        <v>19</v>
      </c>
      <c r="D15" s="748"/>
      <c r="E15" s="748"/>
      <c r="F15" s="228"/>
      <c r="G15" s="748"/>
      <c r="H15" s="748"/>
      <c r="I15" s="228"/>
      <c r="J15" s="892"/>
      <c r="K15" s="895"/>
      <c r="L15" s="780"/>
    </row>
    <row r="16" spans="1:12" s="90" customFormat="1" ht="16.649999999999999" customHeight="1" x14ac:dyDescent="0.35">
      <c r="A16" s="110"/>
      <c r="C16" s="153" t="s">
        <v>20</v>
      </c>
      <c r="D16" s="748"/>
      <c r="E16" s="748"/>
      <c r="F16" s="228"/>
      <c r="G16" s="748"/>
      <c r="H16" s="748"/>
      <c r="I16" s="228"/>
      <c r="J16" s="892"/>
      <c r="K16" s="895"/>
      <c r="L16" s="780"/>
    </row>
    <row r="17" spans="1:12" s="90" customFormat="1" ht="16.649999999999999" customHeight="1" x14ac:dyDescent="0.35">
      <c r="A17" s="110"/>
      <c r="C17" s="153" t="s">
        <v>21</v>
      </c>
      <c r="D17" s="748"/>
      <c r="E17" s="748"/>
      <c r="F17" s="228"/>
      <c r="G17" s="748"/>
      <c r="H17" s="748"/>
      <c r="I17" s="228"/>
      <c r="J17" s="892"/>
      <c r="K17" s="895"/>
      <c r="L17" s="780"/>
    </row>
    <row r="18" spans="1:12" s="90" customFormat="1" ht="16.649999999999999" customHeight="1" x14ac:dyDescent="0.35">
      <c r="A18" s="110"/>
      <c r="C18" s="153" t="s">
        <v>22</v>
      </c>
      <c r="D18" s="748"/>
      <c r="E18" s="748"/>
      <c r="F18" s="228"/>
      <c r="G18" s="748"/>
      <c r="H18" s="748"/>
      <c r="I18" s="228"/>
      <c r="J18" s="892"/>
      <c r="K18" s="895"/>
      <c r="L18" s="780"/>
    </row>
    <row r="19" spans="1:12" s="90" customFormat="1" ht="16.649999999999999" customHeight="1" x14ac:dyDescent="0.35">
      <c r="A19" s="110"/>
      <c r="C19" s="153" t="s">
        <v>23</v>
      </c>
      <c r="D19" s="748"/>
      <c r="E19" s="748"/>
      <c r="F19" s="228"/>
      <c r="G19" s="748"/>
      <c r="H19" s="748"/>
      <c r="I19" s="228"/>
      <c r="J19" s="892"/>
      <c r="K19" s="895"/>
      <c r="L19" s="780"/>
    </row>
    <row r="20" spans="1:12" s="90" customFormat="1" ht="16.649999999999999" customHeight="1" x14ac:dyDescent="0.35">
      <c r="A20" s="110"/>
      <c r="C20" s="153" t="s">
        <v>24</v>
      </c>
      <c r="D20" s="748"/>
      <c r="E20" s="748"/>
      <c r="F20" s="228"/>
      <c r="G20" s="748"/>
      <c r="H20" s="748"/>
      <c r="I20" s="228"/>
      <c r="J20" s="892"/>
      <c r="K20" s="895"/>
      <c r="L20" s="780"/>
    </row>
    <row r="21" spans="1:12" s="90" customFormat="1" ht="16.649999999999999" customHeight="1" x14ac:dyDescent="0.35">
      <c r="A21" s="110"/>
      <c r="C21" s="153" t="s">
        <v>25</v>
      </c>
      <c r="D21" s="748"/>
      <c r="E21" s="748"/>
      <c r="F21" s="228"/>
      <c r="G21" s="748"/>
      <c r="H21" s="748"/>
      <c r="I21" s="228"/>
      <c r="J21" s="892"/>
      <c r="K21" s="895"/>
      <c r="L21" s="780"/>
    </row>
    <row r="22" spans="1:12" s="90" customFormat="1" ht="16.649999999999999" customHeight="1" x14ac:dyDescent="0.35">
      <c r="A22" s="110"/>
      <c r="C22" s="153" t="s">
        <v>26</v>
      </c>
      <c r="D22" s="748"/>
      <c r="E22" s="748"/>
      <c r="F22" s="228"/>
      <c r="G22" s="748"/>
      <c r="H22" s="748"/>
      <c r="I22" s="228"/>
      <c r="J22" s="892"/>
      <c r="K22" s="895"/>
      <c r="L22" s="780"/>
    </row>
    <row r="23" spans="1:12" s="90" customFormat="1" ht="16.649999999999999" customHeight="1" x14ac:dyDescent="0.35">
      <c r="A23" s="110"/>
      <c r="C23" s="153" t="s">
        <v>27</v>
      </c>
      <c r="D23" s="748"/>
      <c r="E23" s="748"/>
      <c r="F23" s="228"/>
      <c r="G23" s="748"/>
      <c r="H23" s="748"/>
      <c r="I23" s="228"/>
      <c r="J23" s="892"/>
      <c r="K23" s="895"/>
      <c r="L23" s="780"/>
    </row>
    <row r="24" spans="1:12" s="90" customFormat="1" ht="16.649999999999999" customHeight="1" x14ac:dyDescent="0.35">
      <c r="A24" s="110"/>
      <c r="C24" s="153" t="s">
        <v>28</v>
      </c>
      <c r="D24" s="748"/>
      <c r="E24" s="748"/>
      <c r="F24" s="228"/>
      <c r="G24" s="748"/>
      <c r="H24" s="748"/>
      <c r="I24" s="228"/>
      <c r="J24" s="893"/>
      <c r="K24" s="896"/>
      <c r="L24" s="780"/>
    </row>
    <row r="25" spans="1:12" s="90" customFormat="1" ht="8.5" customHeight="1" thickBot="1" x14ac:dyDescent="0.4">
      <c r="A25" s="110"/>
      <c r="C25" s="97"/>
      <c r="D25" s="791"/>
      <c r="E25" s="791"/>
      <c r="F25" s="117"/>
      <c r="G25" s="791"/>
      <c r="H25" s="791"/>
      <c r="I25" s="117"/>
      <c r="J25" s="791"/>
      <c r="K25" s="791"/>
      <c r="L25" s="780"/>
    </row>
    <row r="26" spans="1:12" s="90" customFormat="1" ht="16.649999999999999" customHeight="1" thickBot="1" x14ac:dyDescent="0.4">
      <c r="A26" s="110"/>
      <c r="B26" s="92"/>
      <c r="C26" s="792" t="s">
        <v>29</v>
      </c>
      <c r="D26" s="760">
        <f>SUM(D13:D25)</f>
        <v>0</v>
      </c>
      <c r="E26" s="760">
        <f>SUM(E13:E24)</f>
        <v>0</v>
      </c>
      <c r="F26" s="793"/>
      <c r="G26" s="760">
        <f>SUM(G13:G24)</f>
        <v>0</v>
      </c>
      <c r="H26" s="760">
        <f>SUM(H13:H24)</f>
        <v>0</v>
      </c>
      <c r="I26" s="793"/>
      <c r="J26" s="760">
        <f>SUM(J13:J24)</f>
        <v>0</v>
      </c>
      <c r="K26" s="760">
        <f>SUM(K13:K24)</f>
        <v>0</v>
      </c>
      <c r="L26" s="768"/>
    </row>
    <row r="27" spans="1:12" s="90" customFormat="1" ht="8.5" customHeight="1" x14ac:dyDescent="0.35">
      <c r="A27" s="769"/>
      <c r="B27" s="770"/>
      <c r="C27" s="794"/>
      <c r="D27" s="795"/>
      <c r="E27" s="795"/>
      <c r="F27" s="795"/>
      <c r="G27" s="795"/>
      <c r="H27" s="795"/>
      <c r="I27" s="795"/>
      <c r="J27" s="795"/>
      <c r="K27" s="795"/>
      <c r="L27" s="796"/>
    </row>
    <row r="28" spans="1:12" s="90" customFormat="1" ht="7.75" customHeight="1" x14ac:dyDescent="0.35">
      <c r="C28" s="97"/>
      <c r="D28" s="97"/>
      <c r="E28" s="97"/>
      <c r="F28" s="97"/>
      <c r="G28" s="97"/>
      <c r="H28" s="97"/>
      <c r="I28" s="97"/>
      <c r="J28" s="97"/>
      <c r="K28" s="97"/>
      <c r="L28" s="97"/>
    </row>
    <row r="29" spans="1:12" s="90" customFormat="1" ht="8.5" customHeight="1" x14ac:dyDescent="0.35">
      <c r="A29" s="762"/>
      <c r="B29" s="763"/>
      <c r="C29" s="764"/>
      <c r="D29" s="764"/>
      <c r="E29" s="764"/>
      <c r="F29" s="764"/>
      <c r="G29" s="764"/>
      <c r="H29" s="764"/>
      <c r="I29" s="764"/>
      <c r="J29" s="764"/>
      <c r="K29" s="764"/>
      <c r="L29" s="765"/>
    </row>
    <row r="30" spans="1:12" s="90" customFormat="1" ht="18" x14ac:dyDescent="0.4">
      <c r="A30" s="110"/>
      <c r="B30" s="112" t="s">
        <v>30</v>
      </c>
      <c r="C30" s="112" t="s">
        <v>31</v>
      </c>
      <c r="D30" s="97"/>
      <c r="E30" s="97"/>
      <c r="F30" s="97"/>
      <c r="G30" s="97"/>
      <c r="H30" s="97"/>
      <c r="I30" s="97"/>
      <c r="J30" s="97"/>
      <c r="K30" s="97"/>
      <c r="L30" s="118"/>
    </row>
    <row r="31" spans="1:12" s="90" customFormat="1" ht="15.5" x14ac:dyDescent="0.35">
      <c r="A31" s="110"/>
      <c r="B31" s="92"/>
      <c r="D31" s="889" t="s">
        <v>543</v>
      </c>
      <c r="E31" s="889"/>
      <c r="F31" s="766"/>
      <c r="G31" s="889" t="s">
        <v>544</v>
      </c>
      <c r="H31" s="889"/>
      <c r="I31" s="766"/>
      <c r="J31" s="890" t="s">
        <v>545</v>
      </c>
      <c r="K31" s="890"/>
      <c r="L31" s="118"/>
    </row>
    <row r="32" spans="1:12" s="90" customFormat="1" ht="32" customHeight="1" x14ac:dyDescent="0.35">
      <c r="A32" s="110"/>
      <c r="B32" s="92"/>
      <c r="D32" s="889"/>
      <c r="E32" s="889"/>
      <c r="F32" s="766"/>
      <c r="G32" s="889"/>
      <c r="H32" s="889"/>
      <c r="I32" s="766"/>
      <c r="J32" s="890"/>
      <c r="K32" s="890"/>
      <c r="L32" s="118"/>
    </row>
    <row r="33" spans="1:12" s="90" customFormat="1" ht="5.9" customHeight="1" x14ac:dyDescent="0.4">
      <c r="A33" s="110"/>
      <c r="B33" s="92"/>
      <c r="C33" s="767"/>
      <c r="D33" s="115"/>
      <c r="E33" s="112"/>
      <c r="F33" s="759"/>
      <c r="G33" s="759"/>
      <c r="H33" s="759"/>
      <c r="I33" s="759"/>
      <c r="J33" s="112"/>
      <c r="K33" s="97"/>
      <c r="L33" s="118"/>
    </row>
    <row r="34" spans="1:12" s="90" customFormat="1" ht="18" x14ac:dyDescent="0.4">
      <c r="A34" s="110"/>
      <c r="B34" s="767" t="s">
        <v>546</v>
      </c>
      <c r="D34" s="112"/>
      <c r="E34" s="758">
        <f>D10</f>
        <v>0</v>
      </c>
      <c r="F34" s="759"/>
      <c r="G34" s="759"/>
      <c r="H34" s="758">
        <f>G10</f>
        <v>0</v>
      </c>
      <c r="I34" s="759"/>
      <c r="J34" s="112"/>
      <c r="K34" s="758">
        <f>J10</f>
        <v>0</v>
      </c>
      <c r="L34" s="118"/>
    </row>
    <row r="35" spans="1:12" s="90" customFormat="1" ht="18.5" thickBot="1" x14ac:dyDescent="0.45">
      <c r="A35" s="110"/>
      <c r="B35" s="767" t="str">
        <f>IF(E35=365, " Öffnungstage stationär", IF(E35=250, "Öffnungstage Tagesgruppe", "Öffnungstage Wochengruppe"))</f>
        <v>Öffnungstage Wochengruppe</v>
      </c>
      <c r="D35" s="112"/>
      <c r="E35" s="715"/>
      <c r="F35" s="759"/>
      <c r="G35" s="759"/>
      <c r="H35" s="757">
        <f>E35</f>
        <v>0</v>
      </c>
      <c r="I35" s="759"/>
      <c r="J35" s="112"/>
      <c r="K35" s="757">
        <f>H35</f>
        <v>0</v>
      </c>
      <c r="L35" s="118"/>
    </row>
    <row r="36" spans="1:12" s="90" customFormat="1" ht="18.5" thickBot="1" x14ac:dyDescent="0.45">
      <c r="A36" s="110"/>
      <c r="B36" s="229" t="s">
        <v>32</v>
      </c>
      <c r="D36" s="112"/>
      <c r="E36" s="760">
        <f>IF((E34=""),0,(E34*E35))</f>
        <v>0</v>
      </c>
      <c r="F36" s="759"/>
      <c r="G36" s="759"/>
      <c r="H36" s="760">
        <f>IF((H34="0"),0,(H34*H35))</f>
        <v>0</v>
      </c>
      <c r="I36" s="759"/>
      <c r="J36" s="112"/>
      <c r="K36" s="760">
        <f>IF((K34="0"),0,(K34*K35))</f>
        <v>0</v>
      </c>
      <c r="L36" s="118"/>
    </row>
    <row r="37" spans="1:12" s="90" customFormat="1" ht="10.5" customHeight="1" x14ac:dyDescent="0.4">
      <c r="A37" s="110"/>
      <c r="B37" s="229"/>
      <c r="D37" s="112"/>
      <c r="E37" s="115"/>
      <c r="F37" s="759"/>
      <c r="G37" s="759"/>
      <c r="H37" s="115"/>
      <c r="I37" s="759"/>
      <c r="J37" s="112"/>
      <c r="K37" s="115"/>
      <c r="L37" s="118"/>
    </row>
    <row r="38" spans="1:12" s="90" customFormat="1" ht="18" x14ac:dyDescent="0.4">
      <c r="A38" s="110"/>
      <c r="B38" s="767" t="s">
        <v>33</v>
      </c>
      <c r="D38" s="112"/>
      <c r="E38" s="761">
        <f>D26</f>
        <v>0</v>
      </c>
      <c r="F38" s="759"/>
      <c r="G38" s="759"/>
      <c r="H38" s="761">
        <f>G26</f>
        <v>0</v>
      </c>
      <c r="I38" s="759"/>
      <c r="J38" s="112"/>
      <c r="K38" s="761">
        <f>J26</f>
        <v>0</v>
      </c>
      <c r="L38" s="118"/>
    </row>
    <row r="39" spans="1:12" s="90" customFormat="1" ht="16.649999999999999" customHeight="1" x14ac:dyDescent="0.35">
      <c r="A39" s="110"/>
      <c r="B39" s="767" t="s">
        <v>34</v>
      </c>
      <c r="D39" s="92"/>
      <c r="E39" s="761">
        <f>E26</f>
        <v>0</v>
      </c>
      <c r="F39" s="759"/>
      <c r="G39" s="759"/>
      <c r="H39" s="761">
        <f>H26</f>
        <v>0</v>
      </c>
      <c r="I39" s="759"/>
      <c r="J39" s="92"/>
      <c r="K39" s="761">
        <f>K26</f>
        <v>0</v>
      </c>
      <c r="L39" s="768"/>
    </row>
    <row r="40" spans="1:12" s="90" customFormat="1" ht="10.5" customHeight="1" thickBot="1" x14ac:dyDescent="0.45">
      <c r="A40" s="110"/>
      <c r="B40" s="229"/>
      <c r="D40" s="112"/>
      <c r="E40" s="115"/>
      <c r="F40" s="759"/>
      <c r="G40" s="759"/>
      <c r="H40" s="115"/>
      <c r="I40" s="759"/>
      <c r="J40" s="112"/>
      <c r="K40" s="115"/>
      <c r="L40" s="118"/>
    </row>
    <row r="41" spans="1:12" s="90" customFormat="1" ht="16.649999999999999" customHeight="1" thickBot="1" x14ac:dyDescent="0.4">
      <c r="A41" s="110"/>
      <c r="B41" s="229" t="s">
        <v>35</v>
      </c>
      <c r="D41" s="92"/>
      <c r="E41" s="760">
        <f>SUM(E38:E39)</f>
        <v>0</v>
      </c>
      <c r="F41" s="759"/>
      <c r="G41" s="759"/>
      <c r="H41" s="760">
        <f>SUM(H38:H39)</f>
        <v>0</v>
      </c>
      <c r="I41" s="759"/>
      <c r="J41" s="92"/>
      <c r="K41" s="760" t="str">
        <f>IF(K43=0,"",H41*K43/H43)</f>
        <v/>
      </c>
      <c r="L41" s="768"/>
    </row>
    <row r="42" spans="1:12" s="90" customFormat="1" ht="10.5" customHeight="1" thickBot="1" x14ac:dyDescent="0.45">
      <c r="A42" s="110"/>
      <c r="B42" s="229"/>
      <c r="D42" s="112"/>
      <c r="E42" s="115"/>
      <c r="F42" s="759"/>
      <c r="G42" s="759"/>
      <c r="H42" s="115"/>
      <c r="I42" s="759"/>
      <c r="J42" s="112"/>
      <c r="K42" s="115"/>
      <c r="L42" s="118"/>
    </row>
    <row r="43" spans="1:12" s="90" customFormat="1" ht="16.649999999999999" customHeight="1" thickBot="1" x14ac:dyDescent="0.4">
      <c r="A43" s="110"/>
      <c r="B43" s="229" t="s">
        <v>36</v>
      </c>
      <c r="D43" s="92"/>
      <c r="E43" s="716" t="str">
        <f>IF((E35=0),"",(E41/E36))</f>
        <v/>
      </c>
      <c r="F43" s="759"/>
      <c r="G43" s="759"/>
      <c r="H43" s="716" t="str">
        <f>IF((H35=0),"",(H41/H36))</f>
        <v/>
      </c>
      <c r="I43" s="759"/>
      <c r="J43" s="92"/>
      <c r="K43" s="832"/>
      <c r="L43" s="768"/>
    </row>
    <row r="44" spans="1:12" s="90" customFormat="1" ht="7.5" customHeight="1" x14ac:dyDescent="0.35">
      <c r="A44" s="769"/>
      <c r="B44" s="770"/>
      <c r="C44" s="770"/>
      <c r="D44" s="771"/>
      <c r="E44" s="120"/>
      <c r="F44" s="120"/>
      <c r="G44" s="120"/>
      <c r="H44" s="120"/>
      <c r="I44" s="120"/>
      <c r="J44" s="770"/>
      <c r="K44" s="772"/>
      <c r="L44" s="773"/>
    </row>
    <row r="45" spans="1:12" s="90" customFormat="1" ht="8.5" customHeight="1" x14ac:dyDescent="0.35">
      <c r="B45" s="92"/>
      <c r="C45" s="92"/>
      <c r="E45" s="119"/>
      <c r="F45" s="119"/>
      <c r="G45" s="119"/>
      <c r="H45" s="119"/>
      <c r="I45" s="119"/>
      <c r="J45" s="92"/>
      <c r="K45" s="774"/>
    </row>
    <row r="46" spans="1:12" s="90" customFormat="1" ht="7.5" customHeight="1" x14ac:dyDescent="0.35">
      <c r="A46" s="762"/>
      <c r="B46" s="775"/>
      <c r="C46" s="775"/>
      <c r="D46" s="763"/>
      <c r="E46" s="763"/>
      <c r="F46" s="763"/>
      <c r="G46" s="763"/>
      <c r="H46" s="763"/>
      <c r="I46" s="763"/>
      <c r="J46" s="763"/>
      <c r="K46" s="763"/>
      <c r="L46" s="776"/>
    </row>
    <row r="47" spans="1:12" s="756" customFormat="1" ht="21" customHeight="1" x14ac:dyDescent="0.25">
      <c r="A47" s="831" t="s">
        <v>560</v>
      </c>
      <c r="B47" s="777"/>
      <c r="C47" s="777"/>
      <c r="D47" s="639"/>
      <c r="E47" s="778"/>
      <c r="F47" s="778"/>
      <c r="G47" s="778"/>
      <c r="H47" s="778"/>
      <c r="I47" s="778"/>
      <c r="J47" s="778"/>
      <c r="K47" s="778"/>
      <c r="L47" s="779"/>
    </row>
    <row r="48" spans="1:12" s="90" customFormat="1" ht="16.649999999999999" customHeight="1" x14ac:dyDescent="0.35">
      <c r="A48" s="110"/>
      <c r="B48" s="96"/>
      <c r="E48" s="96" t="s">
        <v>38</v>
      </c>
      <c r="H48" s="761">
        <f>H38</f>
        <v>0</v>
      </c>
      <c r="J48" s="97"/>
      <c r="K48" s="761">
        <f>K38</f>
        <v>0</v>
      </c>
      <c r="L48" s="768"/>
    </row>
    <row r="49" spans="1:12" s="90" customFormat="1" ht="6.75" customHeight="1" x14ac:dyDescent="0.35">
      <c r="A49" s="110"/>
      <c r="J49" s="97"/>
      <c r="L49" s="768"/>
    </row>
    <row r="50" spans="1:12" s="90" customFormat="1" ht="16.649999999999999" customHeight="1" x14ac:dyDescent="0.35">
      <c r="A50" s="110"/>
      <c r="B50" s="96"/>
      <c r="E50" s="96" t="s">
        <v>39</v>
      </c>
      <c r="H50" s="761">
        <f>H39*0.8</f>
        <v>0</v>
      </c>
      <c r="J50" s="97"/>
      <c r="K50" s="761">
        <f>K39*0.8</f>
        <v>0</v>
      </c>
      <c r="L50" s="768"/>
    </row>
    <row r="51" spans="1:12" s="90" customFormat="1" ht="8.25" customHeight="1" thickBot="1" x14ac:dyDescent="0.4">
      <c r="A51" s="110"/>
      <c r="L51" s="780"/>
    </row>
    <row r="52" spans="1:12" s="90" customFormat="1" ht="16.649999999999999" customHeight="1" thickBot="1" x14ac:dyDescent="0.45">
      <c r="A52" s="110"/>
      <c r="B52" s="92"/>
      <c r="C52" s="92"/>
      <c r="D52" s="92"/>
      <c r="E52" s="781" t="s">
        <v>40</v>
      </c>
      <c r="F52" s="92"/>
      <c r="G52" s="782" t="s">
        <v>547</v>
      </c>
      <c r="H52" s="760">
        <f>H48+H50</f>
        <v>0</v>
      </c>
      <c r="I52" s="92"/>
      <c r="J52" s="116" t="s">
        <v>216</v>
      </c>
      <c r="K52" s="760" t="str">
        <f>IF(G10=0,"",K48+K50)</f>
        <v/>
      </c>
      <c r="L52" s="768"/>
    </row>
    <row r="53" spans="1:12" ht="8.5" customHeight="1" x14ac:dyDescent="0.25">
      <c r="A53" s="101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2"/>
    </row>
  </sheetData>
  <sheetProtection sheet="1" objects="1" scenarios="1"/>
  <mergeCells count="8">
    <mergeCell ref="D31:E32"/>
    <mergeCell ref="G31:H32"/>
    <mergeCell ref="J31:K32"/>
    <mergeCell ref="D5:E6"/>
    <mergeCell ref="G5:H6"/>
    <mergeCell ref="J5:K6"/>
    <mergeCell ref="J13:J24"/>
    <mergeCell ref="K13:K24"/>
  </mergeCells>
  <dataValidations count="1">
    <dataValidation type="list" allowBlank="1" showInputMessage="1" showErrorMessage="1" sqref="K35 E35 H35" xr:uid="{397E8581-74EF-4970-B72E-C17BB38A0C5F}">
      <formula1>"365, 250, 220"</formula1>
    </dataValidation>
  </dataValidations>
  <printOptions gridLinesSet="0"/>
  <pageMargins left="0.55118110236220474" right="0.55118110236220474" top="0.98425196850393704" bottom="0.78740157480314965" header="0.51181102362204722" footer="0.51181102362204722"/>
  <pageSetup paperSize="9" scale="91" orientation="portrait" r:id="rId1"/>
  <headerFooter alignWithMargins="0">
    <oddHeader xml:space="preserve">&amp;LFreistaat Sachsen&amp;RVerhandlungsunterlagen SGB VIII vom 01.11.2012   
in der Fassung vom 16.03.2023 </oddHeader>
    <oddFooter>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I56"/>
  <sheetViews>
    <sheetView showGridLines="0" showZeros="0" view="pageLayout" zoomScaleNormal="90" zoomScaleSheetLayoutView="120" workbookViewId="0">
      <selection activeCell="G16" sqref="G16"/>
    </sheetView>
  </sheetViews>
  <sheetFormatPr baseColWidth="10" defaultColWidth="11.453125" defaultRowHeight="12.5" x14ac:dyDescent="0.25"/>
  <cols>
    <col min="1" max="1" width="2.6328125" style="86" customWidth="1"/>
    <col min="2" max="2" width="6" style="123" customWidth="1"/>
    <col min="3" max="3" width="36.54296875" style="123" customWidth="1"/>
    <col min="4" max="4" width="12.36328125" style="123" customWidth="1"/>
    <col min="5" max="5" width="15.36328125" style="180" customWidth="1"/>
    <col min="6" max="6" width="8.90625" style="181" customWidth="1"/>
    <col min="7" max="7" width="15.36328125" style="123" customWidth="1"/>
    <col min="8" max="8" width="8.54296875" style="181" customWidth="1"/>
    <col min="9" max="9" width="2.90625" style="123" customWidth="1"/>
    <col min="10" max="16384" width="11.453125" style="86"/>
  </cols>
  <sheetData>
    <row r="1" spans="1:9" s="91" customFormat="1" ht="12" customHeight="1" x14ac:dyDescent="0.3">
      <c r="A1" s="124"/>
      <c r="B1" s="125"/>
      <c r="C1" s="125"/>
      <c r="D1" s="125"/>
      <c r="E1" s="126"/>
      <c r="F1" s="127"/>
      <c r="G1" s="125"/>
      <c r="H1" s="127"/>
      <c r="I1" s="128"/>
    </row>
    <row r="2" spans="1:9" s="91" customFormat="1" ht="21.75" customHeight="1" x14ac:dyDescent="0.4">
      <c r="A2" s="129"/>
      <c r="B2" s="111" t="s">
        <v>120</v>
      </c>
      <c r="C2" s="100"/>
      <c r="D2" s="100"/>
      <c r="E2" s="130"/>
      <c r="F2" s="131"/>
      <c r="G2" s="100"/>
      <c r="H2" s="131"/>
      <c r="I2" s="132"/>
    </row>
    <row r="3" spans="1:9" s="91" customFormat="1" ht="15" customHeight="1" x14ac:dyDescent="0.3">
      <c r="A3" s="129"/>
      <c r="E3" s="133"/>
      <c r="F3" s="79"/>
      <c r="H3" s="79"/>
      <c r="I3" s="132"/>
    </row>
    <row r="4" spans="1:9" s="91" customFormat="1" ht="15.5" x14ac:dyDescent="0.35">
      <c r="A4" s="129"/>
      <c r="B4" s="92" t="s">
        <v>121</v>
      </c>
      <c r="D4" s="134">
        <f>Deckblatt!G13</f>
        <v>0</v>
      </c>
      <c r="E4" s="578"/>
      <c r="F4" s="134"/>
      <c r="G4" s="134"/>
      <c r="H4" s="579"/>
      <c r="I4" s="132"/>
    </row>
    <row r="5" spans="1:9" s="91" customFormat="1" ht="16.5" customHeight="1" x14ac:dyDescent="0.35">
      <c r="A5" s="129"/>
      <c r="B5" s="92" t="s">
        <v>122</v>
      </c>
      <c r="D5" s="897">
        <f>Deckblatt!G27</f>
        <v>0</v>
      </c>
      <c r="E5" s="897"/>
      <c r="F5" s="897"/>
      <c r="G5" s="897"/>
      <c r="H5" s="897"/>
      <c r="I5" s="132"/>
    </row>
    <row r="6" spans="1:9" s="91" customFormat="1" ht="15.75" customHeight="1" x14ac:dyDescent="0.35">
      <c r="A6" s="129"/>
      <c r="B6" s="92" t="s">
        <v>123</v>
      </c>
      <c r="D6" s="897">
        <f>Deckblatt!G28</f>
        <v>0</v>
      </c>
      <c r="E6" s="897"/>
      <c r="F6" s="897"/>
      <c r="G6" s="897"/>
      <c r="H6" s="897"/>
      <c r="I6" s="132"/>
    </row>
    <row r="7" spans="1:9" s="91" customFormat="1" ht="6" customHeight="1" x14ac:dyDescent="0.35">
      <c r="A7" s="129"/>
      <c r="B7" s="92"/>
      <c r="D7" s="639"/>
      <c r="E7" s="639"/>
      <c r="F7" s="639"/>
      <c r="G7" s="639"/>
      <c r="H7" s="639"/>
      <c r="I7" s="132"/>
    </row>
    <row r="8" spans="1:9" s="91" customFormat="1" ht="15.75" customHeight="1" x14ac:dyDescent="0.35">
      <c r="A8" s="129"/>
      <c r="B8" s="92"/>
      <c r="D8" s="95" t="s">
        <v>127</v>
      </c>
      <c r="E8" s="490">
        <f>'Blatt  5'!G7</f>
        <v>0</v>
      </c>
      <c r="F8" s="139" t="s">
        <v>2</v>
      </c>
      <c r="G8" s="491">
        <f>'Blatt  5'!G8</f>
        <v>0</v>
      </c>
      <c r="H8" s="639"/>
      <c r="I8" s="132"/>
    </row>
    <row r="9" spans="1:9" s="91" customFormat="1" ht="15.75" customHeight="1" x14ac:dyDescent="0.35">
      <c r="A9" s="129"/>
      <c r="B9" s="92"/>
      <c r="D9" s="95" t="s">
        <v>548</v>
      </c>
      <c r="E9" s="490">
        <f>'Blatt  5'!J7</f>
        <v>0</v>
      </c>
      <c r="F9" s="139" t="s">
        <v>2</v>
      </c>
      <c r="G9" s="491">
        <f>'Blatt  5'!J8</f>
        <v>0</v>
      </c>
      <c r="H9" s="639"/>
      <c r="I9" s="132"/>
    </row>
    <row r="10" spans="1:9" s="91" customFormat="1" ht="4.5" customHeight="1" x14ac:dyDescent="0.35">
      <c r="A10" s="129"/>
      <c r="B10" s="92"/>
      <c r="D10" s="639"/>
      <c r="E10" s="639"/>
      <c r="F10" s="639"/>
      <c r="G10" s="639"/>
      <c r="H10" s="639"/>
      <c r="I10" s="132"/>
    </row>
    <row r="11" spans="1:9" s="91" customFormat="1" ht="15.75" customHeight="1" x14ac:dyDescent="0.35">
      <c r="A11" s="129"/>
      <c r="B11" s="92"/>
      <c r="D11" s="639"/>
      <c r="E11" s="145" t="s">
        <v>129</v>
      </c>
      <c r="F11" s="146"/>
      <c r="G11" s="147" t="s">
        <v>130</v>
      </c>
      <c r="H11" s="146"/>
      <c r="I11" s="132"/>
    </row>
    <row r="12" spans="1:9" s="91" customFormat="1" ht="15.75" customHeight="1" x14ac:dyDescent="0.35">
      <c r="A12" s="129"/>
      <c r="B12" s="92"/>
      <c r="D12" s="639"/>
      <c r="E12" s="148"/>
      <c r="F12" s="149"/>
      <c r="G12" s="150"/>
      <c r="H12" s="149"/>
      <c r="I12" s="132"/>
    </row>
    <row r="13" spans="1:9" s="91" customFormat="1" ht="15.75" customHeight="1" x14ac:dyDescent="0.3">
      <c r="A13" s="129"/>
      <c r="D13" s="640" t="s">
        <v>125</v>
      </c>
      <c r="E13" s="580">
        <f>'Blatt  5'!H35</f>
        <v>0</v>
      </c>
      <c r="G13" s="580">
        <f>'Blatt  5'!K35</f>
        <v>0</v>
      </c>
      <c r="I13" s="132"/>
    </row>
    <row r="14" spans="1:9" s="91" customFormat="1" ht="17.25" customHeight="1" x14ac:dyDescent="0.35">
      <c r="A14" s="129"/>
      <c r="D14" s="96" t="s">
        <v>124</v>
      </c>
      <c r="E14" s="580">
        <f>'Blatt  5'!G10</f>
        <v>0</v>
      </c>
      <c r="G14" s="581">
        <f>'Blatt  5'!J10</f>
        <v>0</v>
      </c>
      <c r="I14" s="132"/>
    </row>
    <row r="15" spans="1:9" s="91" customFormat="1" ht="17.25" customHeight="1" x14ac:dyDescent="0.35">
      <c r="A15" s="129"/>
      <c r="D15" s="96" t="s">
        <v>126</v>
      </c>
      <c r="E15" s="600" t="str">
        <f>'Blatt  5'!H43</f>
        <v/>
      </c>
      <c r="G15" s="797" t="str">
        <f>IF(G14=0,"",'Blatt  5'!K43)</f>
        <v/>
      </c>
      <c r="I15" s="132"/>
    </row>
    <row r="16" spans="1:9" s="91" customFormat="1" ht="15.75" customHeight="1" x14ac:dyDescent="0.3">
      <c r="A16" s="129"/>
      <c r="D16" s="95" t="s">
        <v>40</v>
      </c>
      <c r="E16" s="581">
        <f>'Blatt  5'!H52</f>
        <v>0</v>
      </c>
      <c r="F16" s="582"/>
      <c r="G16" s="581" t="str">
        <f>IF(G14=0,"",'Blatt  5'!K52)</f>
        <v/>
      </c>
      <c r="H16" s="582"/>
      <c r="I16" s="132"/>
    </row>
    <row r="17" spans="1:9" s="90" customFormat="1" ht="15.75" customHeight="1" x14ac:dyDescent="0.35">
      <c r="A17" s="110"/>
      <c r="B17" s="92" t="s">
        <v>9</v>
      </c>
      <c r="C17" s="92" t="s">
        <v>497</v>
      </c>
      <c r="D17" s="99"/>
      <c r="I17" s="118"/>
    </row>
    <row r="18" spans="1:9" s="90" customFormat="1" ht="15.5" x14ac:dyDescent="0.35">
      <c r="A18" s="110"/>
      <c r="B18" s="92"/>
      <c r="C18" s="92" t="s">
        <v>46</v>
      </c>
      <c r="E18" s="151" t="s">
        <v>239</v>
      </c>
      <c r="F18" s="152" t="s">
        <v>240</v>
      </c>
      <c r="G18" s="153" t="s">
        <v>239</v>
      </c>
      <c r="H18" s="152" t="s">
        <v>240</v>
      </c>
      <c r="I18" s="118"/>
    </row>
    <row r="19" spans="1:9" s="90" customFormat="1" ht="15.75" customHeight="1" x14ac:dyDescent="0.35">
      <c r="A19" s="110"/>
      <c r="B19" s="154" t="s">
        <v>131</v>
      </c>
      <c r="C19" s="155" t="s">
        <v>46</v>
      </c>
      <c r="D19" s="156" t="s">
        <v>132</v>
      </c>
      <c r="E19" s="157">
        <f>'Blatt  7'!I21</f>
        <v>0</v>
      </c>
      <c r="F19" s="492" t="str">
        <f>IF($E$19=0,"",E19/$E$16)</f>
        <v/>
      </c>
      <c r="G19" s="527"/>
      <c r="H19" s="523" t="str">
        <f>IF($G$19=0,"",G19/G16)</f>
        <v/>
      </c>
      <c r="I19" s="158"/>
    </row>
    <row r="20" spans="1:9" s="90" customFormat="1" ht="15.75" customHeight="1" thickBot="1" x14ac:dyDescent="0.4">
      <c r="A20" s="110"/>
      <c r="B20" s="154" t="s">
        <v>133</v>
      </c>
      <c r="C20" s="124" t="s">
        <v>134</v>
      </c>
      <c r="D20" s="717" t="s">
        <v>132</v>
      </c>
      <c r="E20" s="718">
        <f>'Blatt  7'!I31</f>
        <v>0</v>
      </c>
      <c r="F20" s="719" t="str">
        <f>IF($E$20=0,"",E20/$E$16)</f>
        <v/>
      </c>
      <c r="G20" s="720"/>
      <c r="H20" s="721" t="str">
        <f>IF($G$20=0,"",G20/G16)</f>
        <v/>
      </c>
      <c r="I20" s="158"/>
    </row>
    <row r="21" spans="1:9" s="90" customFormat="1" ht="17.25" customHeight="1" thickBot="1" x14ac:dyDescent="0.4">
      <c r="A21" s="110"/>
      <c r="B21" s="159"/>
      <c r="C21" s="722" t="s">
        <v>135</v>
      </c>
      <c r="D21" s="723"/>
      <c r="E21" s="724">
        <f>SUM(E19:E20)</f>
        <v>0</v>
      </c>
      <c r="F21" s="725">
        <f>SUM(F19:F20)</f>
        <v>0</v>
      </c>
      <c r="G21" s="726">
        <f>SUM(G19:G20)</f>
        <v>0</v>
      </c>
      <c r="H21" s="727">
        <f>SUM(H19:H20)</f>
        <v>0</v>
      </c>
      <c r="I21" s="114"/>
    </row>
    <row r="22" spans="1:9" s="90" customFormat="1" ht="7.5" customHeight="1" x14ac:dyDescent="0.35">
      <c r="A22" s="110"/>
      <c r="B22" s="160"/>
      <c r="E22" s="161"/>
      <c r="F22" s="79"/>
      <c r="G22" s="162"/>
      <c r="H22" s="79"/>
      <c r="I22" s="114"/>
    </row>
    <row r="23" spans="1:9" s="90" customFormat="1" ht="17" customHeight="1" x14ac:dyDescent="0.35">
      <c r="A23" s="110"/>
      <c r="C23" s="92" t="s">
        <v>136</v>
      </c>
      <c r="D23" s="92"/>
      <c r="E23" s="142"/>
      <c r="F23" s="138"/>
      <c r="G23" s="138"/>
      <c r="H23" s="138"/>
      <c r="I23" s="163"/>
    </row>
    <row r="24" spans="1:9" s="90" customFormat="1" ht="15.75" customHeight="1" x14ac:dyDescent="0.35">
      <c r="A24" s="110"/>
      <c r="B24" s="164" t="s">
        <v>245</v>
      </c>
      <c r="C24" s="155" t="s">
        <v>137</v>
      </c>
      <c r="D24" s="165"/>
      <c r="E24" s="80" t="e">
        <f>E16*F24</f>
        <v>#VALUE!</v>
      </c>
      <c r="F24" s="524" t="str">
        <f>IF(E16=0,"",IF('Blatt  5'!H35=365,6.25,3.15))</f>
        <v/>
      </c>
      <c r="G24" s="521" t="e">
        <f>IF($H$24=0,"",H24*G16)</f>
        <v>#VALUE!</v>
      </c>
      <c r="H24" s="524" t="str">
        <f>IF(G16="","",IF('Blatt  5'!K35=365,6.25,3.15))</f>
        <v/>
      </c>
      <c r="I24" s="158"/>
    </row>
    <row r="25" spans="1:9" s="90" customFormat="1" ht="15.75" customHeight="1" x14ac:dyDescent="0.35">
      <c r="A25" s="110"/>
      <c r="B25" s="164" t="s">
        <v>246</v>
      </c>
      <c r="C25" s="155" t="s">
        <v>247</v>
      </c>
      <c r="D25" s="165"/>
      <c r="E25" s="157" t="e">
        <f>'Blatt 6a '!D46</f>
        <v>#VALUE!</v>
      </c>
      <c r="F25" s="492" t="e">
        <f>IF($E$25=0,"",E25/$E$16)</f>
        <v>#VALUE!</v>
      </c>
      <c r="G25" s="520"/>
      <c r="H25" s="492" t="str">
        <f t="shared" ref="H25:H33" si="0">IF(G25=0,"",G25/$G$16)</f>
        <v/>
      </c>
      <c r="I25" s="158"/>
    </row>
    <row r="26" spans="1:9" s="90" customFormat="1" ht="15.75" customHeight="1" x14ac:dyDescent="0.35">
      <c r="A26" s="110"/>
      <c r="B26" s="164" t="s">
        <v>138</v>
      </c>
      <c r="C26" s="155" t="s">
        <v>139</v>
      </c>
      <c r="D26" s="165"/>
      <c r="E26" s="389"/>
      <c r="F26" s="492" t="str">
        <f>IF($E$26=0,"",E26/$E$16)</f>
        <v/>
      </c>
      <c r="G26" s="520"/>
      <c r="H26" s="492" t="str">
        <f t="shared" si="0"/>
        <v/>
      </c>
      <c r="I26" s="158"/>
    </row>
    <row r="27" spans="1:9" s="90" customFormat="1" ht="15.75" customHeight="1" x14ac:dyDescent="0.35">
      <c r="A27" s="110"/>
      <c r="B27" s="164" t="s">
        <v>140</v>
      </c>
      <c r="C27" s="155" t="s">
        <v>141</v>
      </c>
      <c r="D27" s="165"/>
      <c r="E27" s="389"/>
      <c r="F27" s="492" t="str">
        <f>IF($E$27=0,"",E27/$E$16)</f>
        <v/>
      </c>
      <c r="G27" s="520"/>
      <c r="H27" s="492" t="str">
        <f t="shared" si="0"/>
        <v/>
      </c>
      <c r="I27" s="158"/>
    </row>
    <row r="28" spans="1:9" s="90" customFormat="1" ht="15.75" customHeight="1" x14ac:dyDescent="0.35">
      <c r="A28" s="110"/>
      <c r="B28" s="164" t="s">
        <v>142</v>
      </c>
      <c r="C28" s="155" t="s">
        <v>143</v>
      </c>
      <c r="D28" s="91"/>
      <c r="E28" s="389"/>
      <c r="F28" s="492" t="str">
        <f>IF($E$28=0,"",E28/$E$16)</f>
        <v/>
      </c>
      <c r="G28" s="520"/>
      <c r="H28" s="492" t="str">
        <f t="shared" si="0"/>
        <v/>
      </c>
      <c r="I28" s="158"/>
    </row>
    <row r="29" spans="1:9" s="90" customFormat="1" ht="15.75" customHeight="1" x14ac:dyDescent="0.35">
      <c r="A29" s="110"/>
      <c r="B29" s="164" t="s">
        <v>144</v>
      </c>
      <c r="C29" s="155" t="s">
        <v>251</v>
      </c>
      <c r="D29" s="165"/>
      <c r="E29" s="389"/>
      <c r="F29" s="492" t="str">
        <f>IF($E$29=0,"",E29/$E$16)</f>
        <v/>
      </c>
      <c r="G29" s="520"/>
      <c r="H29" s="492" t="str">
        <f t="shared" si="0"/>
        <v/>
      </c>
      <c r="I29" s="158"/>
    </row>
    <row r="30" spans="1:9" s="90" customFormat="1" ht="15.75" customHeight="1" x14ac:dyDescent="0.35">
      <c r="A30" s="110"/>
      <c r="B30" s="164" t="s">
        <v>146</v>
      </c>
      <c r="C30" s="155" t="s">
        <v>147</v>
      </c>
      <c r="D30" s="165"/>
      <c r="E30" s="389"/>
      <c r="F30" s="492" t="str">
        <f>IF($E$30=0,"",E30/$E$16)</f>
        <v/>
      </c>
      <c r="G30" s="520"/>
      <c r="H30" s="492" t="str">
        <f t="shared" si="0"/>
        <v/>
      </c>
      <c r="I30" s="158"/>
    </row>
    <row r="31" spans="1:9" s="90" customFormat="1" ht="15.75" customHeight="1" x14ac:dyDescent="0.35">
      <c r="A31" s="110"/>
      <c r="B31" s="164" t="s">
        <v>148</v>
      </c>
      <c r="C31" s="155" t="s">
        <v>149</v>
      </c>
      <c r="D31" s="165"/>
      <c r="E31" s="389"/>
      <c r="F31" s="492" t="str">
        <f>IF($E$31=0,"",E31/$E$16)</f>
        <v/>
      </c>
      <c r="G31" s="520"/>
      <c r="H31" s="492" t="str">
        <f t="shared" si="0"/>
        <v/>
      </c>
      <c r="I31" s="166"/>
    </row>
    <row r="32" spans="1:9" s="90" customFormat="1" ht="15.75" customHeight="1" x14ac:dyDescent="0.35">
      <c r="A32" s="110"/>
      <c r="B32" s="164" t="s">
        <v>150</v>
      </c>
      <c r="C32" s="155" t="s">
        <v>151</v>
      </c>
      <c r="D32" s="165"/>
      <c r="E32" s="389"/>
      <c r="F32" s="492" t="str">
        <f>IF($E$32=0,"",E32/$E$16)</f>
        <v/>
      </c>
      <c r="G32" s="520"/>
      <c r="H32" s="492" t="str">
        <f t="shared" si="0"/>
        <v/>
      </c>
      <c r="I32" s="167"/>
    </row>
    <row r="33" spans="1:9" s="90" customFormat="1" ht="15.75" customHeight="1" x14ac:dyDescent="0.35">
      <c r="A33" s="110"/>
      <c r="B33" s="164" t="s">
        <v>152</v>
      </c>
      <c r="C33" s="155" t="s">
        <v>153</v>
      </c>
      <c r="D33" s="165"/>
      <c r="E33" s="389"/>
      <c r="F33" s="492" t="str">
        <f>IF($E$33=0,"",E33/$E$16)</f>
        <v/>
      </c>
      <c r="G33" s="520"/>
      <c r="H33" s="492" t="str">
        <f t="shared" si="0"/>
        <v/>
      </c>
      <c r="I33" s="158"/>
    </row>
    <row r="34" spans="1:9" s="90" customFormat="1" ht="15.75" customHeight="1" x14ac:dyDescent="0.35">
      <c r="A34" s="110"/>
      <c r="B34" s="164" t="s">
        <v>154</v>
      </c>
      <c r="C34" s="155" t="s">
        <v>155</v>
      </c>
      <c r="D34" s="165"/>
      <c r="E34" s="157" t="e">
        <f>E16*F34</f>
        <v>#VALUE!</v>
      </c>
      <c r="F34" s="524" t="str">
        <f>IF(E16=0,"",IF('Blatt  5'!H35=365,1.02,0.77))</f>
        <v/>
      </c>
      <c r="G34" s="521" t="e">
        <f>IF($H$34=0,"",H34*G16)</f>
        <v>#VALUE!</v>
      </c>
      <c r="H34" s="524" t="str">
        <f>IF(G16="","",IF('Blatt  5'!K35=365,1.02,0.77))</f>
        <v/>
      </c>
      <c r="I34" s="158"/>
    </row>
    <row r="35" spans="1:9" s="90" customFormat="1" ht="15.75" customHeight="1" x14ac:dyDescent="0.35">
      <c r="A35" s="110"/>
      <c r="B35" s="164" t="s">
        <v>156</v>
      </c>
      <c r="C35" s="155" t="s">
        <v>157</v>
      </c>
      <c r="D35" s="165"/>
      <c r="E35" s="389"/>
      <c r="F35" s="492" t="str">
        <f>IF($E$35=0,"",E35/$E$16)</f>
        <v/>
      </c>
      <c r="G35" s="520"/>
      <c r="H35" s="492" t="str">
        <f>IF(G35=0,"",G35/$G$16)</f>
        <v/>
      </c>
      <c r="I35" s="158"/>
    </row>
    <row r="36" spans="1:9" s="90" customFormat="1" ht="15.75" customHeight="1" x14ac:dyDescent="0.35">
      <c r="A36" s="110"/>
      <c r="B36" s="164" t="s">
        <v>158</v>
      </c>
      <c r="C36" s="155" t="s">
        <v>159</v>
      </c>
      <c r="D36" s="165"/>
      <c r="E36" s="389"/>
      <c r="F36" s="492" t="str">
        <f>IF($E$36=0,"",E36/$E$16)</f>
        <v/>
      </c>
      <c r="G36" s="520"/>
      <c r="H36" s="492" t="str">
        <f>IF(G36=0,"",G36/$G$16)</f>
        <v/>
      </c>
      <c r="I36" s="158"/>
    </row>
    <row r="37" spans="1:9" s="90" customFormat="1" ht="15.75" customHeight="1" x14ac:dyDescent="0.35">
      <c r="A37" s="110"/>
      <c r="B37" s="164" t="s">
        <v>160</v>
      </c>
      <c r="C37" s="155" t="s">
        <v>161</v>
      </c>
      <c r="D37" s="165"/>
      <c r="E37" s="389"/>
      <c r="F37" s="492" t="str">
        <f>IF($E$37=0,"",E37/$E$16)</f>
        <v/>
      </c>
      <c r="G37" s="520"/>
      <c r="H37" s="492" t="str">
        <f>IF(G37=0,"",G37/$G$16)</f>
        <v/>
      </c>
      <c r="I37" s="166"/>
    </row>
    <row r="38" spans="1:9" s="90" customFormat="1" ht="15.75" customHeight="1" thickBot="1" x14ac:dyDescent="0.4">
      <c r="A38" s="110"/>
      <c r="B38" s="164" t="s">
        <v>162</v>
      </c>
      <c r="C38" s="124" t="s">
        <v>163</v>
      </c>
      <c r="D38" s="128"/>
      <c r="E38" s="728"/>
      <c r="F38" s="719" t="str">
        <f>IF($E$38=0,"",E38/$E$16)</f>
        <v/>
      </c>
      <c r="G38" s="729"/>
      <c r="H38" s="719" t="str">
        <f>IF(G38=0,"",G38/$G$16)</f>
        <v/>
      </c>
      <c r="I38" s="167"/>
    </row>
    <row r="39" spans="1:9" s="90" customFormat="1" ht="17.25" customHeight="1" thickBot="1" x14ac:dyDescent="0.4">
      <c r="A39" s="110"/>
      <c r="B39" s="91"/>
      <c r="C39" s="722" t="s">
        <v>164</v>
      </c>
      <c r="D39" s="730"/>
      <c r="E39" s="726" t="e">
        <f>SUM(E24:E38)</f>
        <v>#VALUE!</v>
      </c>
      <c r="F39" s="731" t="e">
        <f>SUM(F24:F38)</f>
        <v>#VALUE!</v>
      </c>
      <c r="G39" s="726" t="e">
        <f>SUM(G24:G38)</f>
        <v>#VALUE!</v>
      </c>
      <c r="H39" s="732">
        <f>SUM(H24:H38)</f>
        <v>0</v>
      </c>
      <c r="I39" s="168"/>
    </row>
    <row r="40" spans="1:9" s="90" customFormat="1" ht="8.5" customHeight="1" thickBot="1" x14ac:dyDescent="0.4">
      <c r="A40" s="110"/>
      <c r="B40" s="91"/>
      <c r="C40" s="91"/>
      <c r="D40" s="91"/>
      <c r="E40" s="133"/>
      <c r="F40" s="91"/>
      <c r="G40" s="91"/>
      <c r="H40" s="91"/>
      <c r="I40" s="168"/>
    </row>
    <row r="41" spans="1:9" s="90" customFormat="1" ht="18" customHeight="1" thickBot="1" x14ac:dyDescent="0.45">
      <c r="A41" s="110"/>
      <c r="B41" s="733" t="s">
        <v>128</v>
      </c>
      <c r="C41" s="723"/>
      <c r="D41" s="723"/>
      <c r="E41" s="724" t="e">
        <f>E21+E39</f>
        <v>#VALUE!</v>
      </c>
      <c r="F41" s="731" t="e">
        <f>F21+F39</f>
        <v>#VALUE!</v>
      </c>
      <c r="G41" s="726" t="e">
        <f>G21+G39</f>
        <v>#VALUE!</v>
      </c>
      <c r="H41" s="732">
        <f>H21+H39</f>
        <v>0</v>
      </c>
      <c r="I41" s="168"/>
    </row>
    <row r="42" spans="1:9" s="90" customFormat="1" ht="6.5" customHeight="1" x14ac:dyDescent="0.35">
      <c r="A42" s="110"/>
      <c r="B42" s="91"/>
      <c r="C42" s="91"/>
      <c r="D42" s="91"/>
      <c r="E42" s="133"/>
      <c r="F42" s="91"/>
      <c r="G42" s="91"/>
      <c r="H42" s="91"/>
      <c r="I42" s="168"/>
    </row>
    <row r="43" spans="1:9" s="90" customFormat="1" ht="16.5" customHeight="1" x14ac:dyDescent="0.35">
      <c r="A43" s="110"/>
      <c r="B43" s="92" t="s">
        <v>30</v>
      </c>
      <c r="C43" s="92" t="s">
        <v>165</v>
      </c>
      <c r="D43" s="91"/>
      <c r="E43" s="133"/>
      <c r="F43" s="91"/>
      <c r="G43" s="91"/>
      <c r="H43" s="91"/>
      <c r="I43" s="168"/>
    </row>
    <row r="44" spans="1:9" s="90" customFormat="1" ht="9" customHeight="1" x14ac:dyDescent="0.35">
      <c r="A44" s="110"/>
      <c r="B44" s="91"/>
      <c r="C44" s="91"/>
      <c r="D44" s="91"/>
      <c r="E44" s="133"/>
      <c r="F44" s="91"/>
      <c r="G44" s="91"/>
      <c r="H44" s="91"/>
      <c r="I44" s="168"/>
    </row>
    <row r="45" spans="1:9" s="90" customFormat="1" ht="15.75" customHeight="1" x14ac:dyDescent="0.35">
      <c r="A45" s="110"/>
      <c r="B45" s="169" t="s">
        <v>166</v>
      </c>
      <c r="C45" s="155" t="s">
        <v>176</v>
      </c>
      <c r="D45" s="156" t="s">
        <v>168</v>
      </c>
      <c r="E45" s="157">
        <f>'Blatt 9 '!H13</f>
        <v>0</v>
      </c>
      <c r="F45" s="492" t="str">
        <f>IF($E$45=0,"",E45/$E$16)</f>
        <v/>
      </c>
      <c r="G45" s="389"/>
      <c r="H45" s="492" t="str">
        <f t="shared" ref="H45:H51" si="1">IF(G45=0,"",G45/$G$16)</f>
        <v/>
      </c>
      <c r="I45" s="158"/>
    </row>
    <row r="46" spans="1:9" s="90" customFormat="1" ht="15.75" customHeight="1" x14ac:dyDescent="0.35">
      <c r="A46" s="110"/>
      <c r="B46" s="169" t="s">
        <v>169</v>
      </c>
      <c r="C46" s="155" t="s">
        <v>178</v>
      </c>
      <c r="D46" s="156" t="s">
        <v>168</v>
      </c>
      <c r="E46" s="157">
        <f>'Blatt 9 '!H36</f>
        <v>0</v>
      </c>
      <c r="F46" s="492" t="str">
        <f>IF($E$46=0,"",E46/$E$16)</f>
        <v/>
      </c>
      <c r="G46" s="389"/>
      <c r="H46" s="492" t="str">
        <f t="shared" si="1"/>
        <v/>
      </c>
      <c r="I46" s="158"/>
    </row>
    <row r="47" spans="1:9" s="90" customFormat="1" ht="15.75" customHeight="1" x14ac:dyDescent="0.35">
      <c r="A47" s="110"/>
      <c r="B47" s="169" t="s">
        <v>170</v>
      </c>
      <c r="C47" s="155" t="s">
        <v>464</v>
      </c>
      <c r="D47" s="156" t="s">
        <v>168</v>
      </c>
      <c r="E47" s="157">
        <f>'Blatt 9 '!H60</f>
        <v>0</v>
      </c>
      <c r="F47" s="492" t="str">
        <f>IF($E$47=0,"",E47/$E$16)</f>
        <v/>
      </c>
      <c r="G47" s="389"/>
      <c r="H47" s="492" t="str">
        <f t="shared" si="1"/>
        <v/>
      </c>
      <c r="I47" s="158"/>
    </row>
    <row r="48" spans="1:9" s="90" customFormat="1" ht="15.75" customHeight="1" x14ac:dyDescent="0.35">
      <c r="A48" s="110"/>
      <c r="B48" s="169" t="s">
        <v>171</v>
      </c>
      <c r="C48" s="155" t="s">
        <v>167</v>
      </c>
      <c r="D48" s="156" t="s">
        <v>174</v>
      </c>
      <c r="E48" s="157">
        <f>'Blatt 10 '!I12</f>
        <v>0</v>
      </c>
      <c r="F48" s="492" t="str">
        <f>IF($E$48=0,"",E48/$E$16)</f>
        <v/>
      </c>
      <c r="G48" s="389"/>
      <c r="H48" s="492" t="str">
        <f t="shared" si="1"/>
        <v/>
      </c>
      <c r="I48" s="158"/>
    </row>
    <row r="49" spans="1:9" s="90" customFormat="1" ht="15.75" customHeight="1" x14ac:dyDescent="0.35">
      <c r="A49" s="110"/>
      <c r="B49" s="169" t="s">
        <v>173</v>
      </c>
      <c r="C49" s="155" t="s">
        <v>313</v>
      </c>
      <c r="D49" s="156" t="s">
        <v>174</v>
      </c>
      <c r="E49" s="157">
        <f>'Blatt 10 '!I26</f>
        <v>0</v>
      </c>
      <c r="F49" s="492" t="str">
        <f>IF($E$49=0,"",E49/$E$16)</f>
        <v/>
      </c>
      <c r="G49" s="389"/>
      <c r="H49" s="492" t="str">
        <f t="shared" si="1"/>
        <v/>
      </c>
      <c r="I49" s="158"/>
    </row>
    <row r="50" spans="1:9" s="90" customFormat="1" ht="15.75" customHeight="1" x14ac:dyDescent="0.35">
      <c r="A50" s="110"/>
      <c r="B50" s="169" t="s">
        <v>175</v>
      </c>
      <c r="C50" s="155" t="s">
        <v>314</v>
      </c>
      <c r="D50" s="156" t="s">
        <v>174</v>
      </c>
      <c r="E50" s="157">
        <f>'Blatt 10 '!I41</f>
        <v>0</v>
      </c>
      <c r="F50" s="492" t="str">
        <f>IF($E$50=0,"",E50/$E$16)</f>
        <v/>
      </c>
      <c r="G50" s="389"/>
      <c r="H50" s="492" t="str">
        <f t="shared" si="1"/>
        <v/>
      </c>
      <c r="I50" s="158"/>
    </row>
    <row r="51" spans="1:9" s="90" customFormat="1" ht="15.75" customHeight="1" x14ac:dyDescent="0.35">
      <c r="A51" s="110"/>
      <c r="B51" s="169" t="s">
        <v>177</v>
      </c>
      <c r="C51" s="155" t="s">
        <v>172</v>
      </c>
      <c r="D51" s="156" t="s">
        <v>174</v>
      </c>
      <c r="E51" s="157">
        <f>'Blatt 10 '!I53</f>
        <v>0</v>
      </c>
      <c r="F51" s="492" t="str">
        <f>IF($E$51=0,"",E51/$E$16)</f>
        <v/>
      </c>
      <c r="G51" s="389"/>
      <c r="H51" s="492" t="str">
        <f t="shared" si="1"/>
        <v/>
      </c>
      <c r="I51" s="158"/>
    </row>
    <row r="52" spans="1:9" s="90" customFormat="1" ht="8" customHeight="1" thickBot="1" x14ac:dyDescent="0.4">
      <c r="A52" s="110"/>
      <c r="B52" s="170"/>
      <c r="C52" s="91"/>
      <c r="D52" s="91"/>
      <c r="E52" s="171"/>
      <c r="F52" s="170"/>
      <c r="G52" s="170"/>
      <c r="H52" s="170"/>
      <c r="I52" s="114"/>
    </row>
    <row r="53" spans="1:9" s="90" customFormat="1" ht="18" customHeight="1" thickBot="1" x14ac:dyDescent="0.45">
      <c r="A53" s="110"/>
      <c r="B53" s="733" t="s">
        <v>179</v>
      </c>
      <c r="C53" s="730"/>
      <c r="D53" s="730"/>
      <c r="E53" s="734">
        <f>SUM(E45:E51)</f>
        <v>0</v>
      </c>
      <c r="F53" s="731">
        <f>SUM(F45:F51)</f>
        <v>0</v>
      </c>
      <c r="G53" s="726">
        <f>SUM(G45:G51)</f>
        <v>0</v>
      </c>
      <c r="H53" s="732">
        <f>SUM(H45:H51)</f>
        <v>0</v>
      </c>
      <c r="I53" s="114"/>
    </row>
    <row r="54" spans="1:9" s="90" customFormat="1" ht="8.5" customHeight="1" thickBot="1" x14ac:dyDescent="0.4">
      <c r="A54" s="110"/>
      <c r="C54" s="115"/>
      <c r="D54" s="115"/>
      <c r="E54" s="172"/>
      <c r="F54" s="173"/>
      <c r="G54" s="173"/>
      <c r="H54" s="173"/>
      <c r="I54" s="174"/>
    </row>
    <row r="55" spans="1:9" s="90" customFormat="1" ht="18" customHeight="1" thickBot="1" x14ac:dyDescent="0.45">
      <c r="A55" s="110"/>
      <c r="B55" s="733" t="s">
        <v>37</v>
      </c>
      <c r="C55" s="735" t="s">
        <v>180</v>
      </c>
      <c r="D55" s="730"/>
      <c r="E55" s="724" t="e">
        <f>E41+E53</f>
        <v>#VALUE!</v>
      </c>
      <c r="F55" s="736" t="e">
        <f>IF($E$55=0,"",F41+F53)</f>
        <v>#VALUE!</v>
      </c>
      <c r="G55" s="726" t="e">
        <f>G41+G53</f>
        <v>#VALUE!</v>
      </c>
      <c r="H55" s="737">
        <f>H41+H53</f>
        <v>0</v>
      </c>
      <c r="I55" s="174"/>
    </row>
    <row r="56" spans="1:9" s="91" customFormat="1" ht="9.75" customHeight="1" x14ac:dyDescent="0.3">
      <c r="A56" s="175"/>
      <c r="B56" s="176"/>
      <c r="C56" s="176"/>
      <c r="D56" s="176"/>
      <c r="E56" s="177"/>
      <c r="F56" s="178"/>
      <c r="G56" s="176"/>
      <c r="H56" s="178"/>
      <c r="I56" s="179"/>
    </row>
  </sheetData>
  <sheetProtection sheet="1" objects="1" scenarios="1"/>
  <mergeCells count="2">
    <mergeCell ref="D5:H5"/>
    <mergeCell ref="D6:H6"/>
  </mergeCells>
  <phoneticPr fontId="18" type="noConversion"/>
  <conditionalFormatting sqref="A1:XFD7 A8:B9 D8:XFD9 A10:XFD12 E13:K13 M13:XFD13 D13:D14 A13:A17 E14 G14:XFD14 D15:E15 I15:XFD15 G15:G16 E16:F16 H16:XFD16 B17:D17 I17:XFD17">
    <cfRule type="containsErrors" dxfId="23" priority="6">
      <formula>ISERROR(A1)</formula>
    </cfRule>
  </conditionalFormatting>
  <conditionalFormatting sqref="A18:XFD1048576">
    <cfRule type="containsErrors" dxfId="22" priority="1">
      <formula>ISERROR(A18)</formula>
    </cfRule>
  </conditionalFormatting>
  <pageMargins left="0.55118110236220474" right="0.55118110236220474" top="0.98425196850393704" bottom="0.78740157480314965" header="0.51181102362204722" footer="0.51181102362204722"/>
  <pageSetup paperSize="9" scale="85" orientation="portrait" r:id="rId1"/>
  <headerFooter alignWithMargins="0">
    <oddHeader xml:space="preserve">&amp;LFreistaat Sachsen&amp;RVerhandlungsunterlagen SGB VIII vom 01.11.2012   
in der Fassung vom 16.03.2023
 </oddHeader>
    <oddFooter>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47"/>
  <sheetViews>
    <sheetView showZeros="0" view="pageLayout" zoomScaleNormal="100" zoomScaleSheetLayoutView="120" workbookViewId="0">
      <selection activeCell="D38" sqref="D38"/>
    </sheetView>
  </sheetViews>
  <sheetFormatPr baseColWidth="10" defaultColWidth="11.453125" defaultRowHeight="17.75" customHeight="1" x14ac:dyDescent="0.25"/>
  <cols>
    <col min="1" max="1" width="1.08984375" style="216" customWidth="1"/>
    <col min="2" max="2" width="6" style="217" customWidth="1"/>
    <col min="3" max="3" width="41.90625" style="217" customWidth="1"/>
    <col min="4" max="4" width="11.453125" style="217" customWidth="1"/>
    <col min="5" max="5" width="14.6328125" style="218" customWidth="1"/>
    <col min="6" max="6" width="8.36328125" style="219" customWidth="1"/>
    <col min="7" max="7" width="14.453125" style="217" customWidth="1"/>
    <col min="8" max="8" width="7.08984375" style="219" customWidth="1"/>
    <col min="9" max="9" width="3.54296875" style="217" customWidth="1"/>
    <col min="10" max="16384" width="11.453125" style="216"/>
  </cols>
  <sheetData>
    <row r="1" spans="1:9" s="186" customFormat="1" ht="17.75" customHeight="1" x14ac:dyDescent="0.3">
      <c r="A1" s="182"/>
      <c r="B1" s="183"/>
      <c r="C1" s="183"/>
      <c r="D1" s="183"/>
      <c r="E1" s="183"/>
      <c r="F1" s="184"/>
      <c r="G1" s="183"/>
      <c r="H1" s="184"/>
      <c r="I1" s="185"/>
    </row>
    <row r="2" spans="1:9" s="186" customFormat="1" ht="17.75" customHeight="1" x14ac:dyDescent="0.4">
      <c r="A2" s="187"/>
      <c r="B2" s="188" t="s">
        <v>291</v>
      </c>
      <c r="C2" s="189"/>
      <c r="D2" s="189"/>
      <c r="E2" s="189"/>
      <c r="F2" s="190"/>
      <c r="G2" s="189"/>
      <c r="H2" s="190"/>
      <c r="I2" s="191"/>
    </row>
    <row r="3" spans="1:9" s="186" customFormat="1" ht="27.75" customHeight="1" x14ac:dyDescent="0.3">
      <c r="A3" s="187"/>
      <c r="B3" s="192"/>
      <c r="C3" s="192"/>
      <c r="D3" s="192"/>
      <c r="E3" s="192"/>
      <c r="F3" s="193"/>
      <c r="G3" s="192"/>
      <c r="H3" s="193"/>
      <c r="I3" s="191"/>
    </row>
    <row r="4" spans="1:9" s="186" customFormat="1" ht="17.75" customHeight="1" x14ac:dyDescent="0.35">
      <c r="A4" s="187"/>
      <c r="B4" s="194" t="s">
        <v>551</v>
      </c>
      <c r="C4" s="192"/>
      <c r="D4" s="192"/>
      <c r="E4" s="192"/>
      <c r="F4" s="193"/>
      <c r="G4" s="192"/>
      <c r="H4" s="193"/>
      <c r="I4" s="191"/>
    </row>
    <row r="5" spans="1:9" s="186" customFormat="1" ht="17.75" customHeight="1" x14ac:dyDescent="0.3">
      <c r="A5" s="187"/>
      <c r="B5" s="192"/>
      <c r="C5" s="192"/>
      <c r="D5" s="192"/>
      <c r="E5" s="192"/>
      <c r="F5" s="193"/>
      <c r="G5" s="192"/>
      <c r="H5" s="193"/>
      <c r="I5" s="191"/>
    </row>
    <row r="6" spans="1:9" s="186" customFormat="1" ht="17.75" customHeight="1" x14ac:dyDescent="0.35">
      <c r="A6" s="187"/>
      <c r="B6" s="195" t="s">
        <v>292</v>
      </c>
      <c r="C6" s="192"/>
      <c r="D6" s="204" t="s">
        <v>293</v>
      </c>
      <c r="E6" s="583">
        <f>'Blatt  5'!D7</f>
        <v>0</v>
      </c>
      <c r="F6" s="204" t="s">
        <v>6</v>
      </c>
      <c r="G6" s="583">
        <f>'Blatt  5'!D8</f>
        <v>0</v>
      </c>
      <c r="H6" s="196"/>
      <c r="I6" s="191"/>
    </row>
    <row r="7" spans="1:9" s="186" customFormat="1" ht="17.75" customHeight="1" x14ac:dyDescent="0.3">
      <c r="A7" s="187"/>
      <c r="B7" s="197" t="s">
        <v>294</v>
      </c>
      <c r="D7" s="192"/>
      <c r="E7" s="192"/>
      <c r="F7" s="193"/>
      <c r="G7" s="192"/>
      <c r="H7" s="193"/>
      <c r="I7" s="191"/>
    </row>
    <row r="8" spans="1:9" s="186" customFormat="1" ht="17.75" customHeight="1" x14ac:dyDescent="0.35">
      <c r="A8" s="187"/>
      <c r="B8" s="198" t="s">
        <v>33</v>
      </c>
      <c r="C8" s="192"/>
      <c r="D8" s="584">
        <f>'Blatt  5'!E38</f>
        <v>0</v>
      </c>
      <c r="E8" s="192"/>
      <c r="F8" s="192"/>
      <c r="G8" s="192"/>
      <c r="H8" s="196"/>
      <c r="I8" s="191"/>
    </row>
    <row r="9" spans="1:9" s="186" customFormat="1" ht="17.75" customHeight="1" x14ac:dyDescent="0.35">
      <c r="A9" s="187"/>
      <c r="B9" s="198" t="s">
        <v>34</v>
      </c>
      <c r="C9" s="192"/>
      <c r="D9" s="584">
        <f>'Blatt  5'!E39</f>
        <v>0</v>
      </c>
      <c r="E9" s="192"/>
      <c r="F9" s="192"/>
      <c r="G9" s="192"/>
      <c r="H9" s="196"/>
      <c r="I9" s="191"/>
    </row>
    <row r="10" spans="1:9" s="186" customFormat="1" ht="17.75" customHeight="1" x14ac:dyDescent="0.35">
      <c r="A10" s="187"/>
      <c r="B10" s="195"/>
      <c r="C10" s="192"/>
      <c r="D10" s="493"/>
      <c r="E10" s="192"/>
      <c r="F10" s="192"/>
      <c r="G10" s="192"/>
      <c r="H10" s="192"/>
      <c r="I10" s="191"/>
    </row>
    <row r="11" spans="1:9" s="186" customFormat="1" ht="17.75" customHeight="1" x14ac:dyDescent="0.35">
      <c r="A11" s="187"/>
      <c r="B11" s="195" t="s">
        <v>35</v>
      </c>
      <c r="C11" s="192"/>
      <c r="D11" s="585">
        <f>'Blatt  5'!E41</f>
        <v>0</v>
      </c>
      <c r="E11" s="200"/>
      <c r="F11" s="200"/>
      <c r="G11" s="220"/>
      <c r="H11" s="201"/>
      <c r="I11" s="191"/>
    </row>
    <row r="12" spans="1:9" s="186" customFormat="1" ht="21.15" customHeight="1" x14ac:dyDescent="0.35">
      <c r="A12" s="187"/>
      <c r="B12" s="202"/>
      <c r="C12" s="192"/>
      <c r="D12" s="204"/>
      <c r="E12" s="192"/>
      <c r="F12" s="193"/>
      <c r="G12" s="192"/>
      <c r="H12" s="193"/>
      <c r="I12" s="191"/>
    </row>
    <row r="13" spans="1:9" s="186" customFormat="1" ht="17.75" customHeight="1" x14ac:dyDescent="0.35">
      <c r="A13" s="187"/>
      <c r="B13" s="202" t="s">
        <v>549</v>
      </c>
      <c r="C13" s="189"/>
      <c r="D13" s="798"/>
      <c r="E13" s="203" t="s">
        <v>553</v>
      </c>
      <c r="F13" s="204"/>
      <c r="G13" s="200"/>
      <c r="H13" s="193"/>
      <c r="I13" s="191"/>
    </row>
    <row r="14" spans="1:9" s="186" customFormat="1" ht="17.75" customHeight="1" x14ac:dyDescent="0.35">
      <c r="A14" s="187"/>
      <c r="B14" s="202" t="s">
        <v>550</v>
      </c>
      <c r="C14" s="189"/>
      <c r="D14" s="586">
        <f>D11*D13</f>
        <v>0</v>
      </c>
      <c r="E14" s="203" t="s">
        <v>295</v>
      </c>
      <c r="F14" s="204"/>
      <c r="G14" s="200"/>
      <c r="H14" s="193"/>
      <c r="I14" s="191"/>
    </row>
    <row r="15" spans="1:9" s="186" customFormat="1" ht="21.15" customHeight="1" x14ac:dyDescent="0.35">
      <c r="A15" s="187"/>
      <c r="B15" s="202"/>
      <c r="C15" s="189"/>
      <c r="D15" s="587"/>
      <c r="E15" s="205"/>
      <c r="F15" s="204"/>
      <c r="G15" s="200"/>
      <c r="H15" s="193"/>
      <c r="I15" s="191"/>
    </row>
    <row r="16" spans="1:9" s="186" customFormat="1" ht="17.75" customHeight="1" x14ac:dyDescent="0.35">
      <c r="A16" s="187"/>
      <c r="B16" s="202" t="s">
        <v>296</v>
      </c>
      <c r="C16" s="189"/>
      <c r="D16" s="587"/>
      <c r="E16" s="203"/>
      <c r="F16" s="204"/>
      <c r="G16" s="200"/>
      <c r="H16" s="193"/>
      <c r="I16" s="191"/>
    </row>
    <row r="17" spans="1:9" s="186" customFormat="1" ht="17.75" customHeight="1" thickBot="1" x14ac:dyDescent="0.4">
      <c r="A17" s="187"/>
      <c r="B17" s="202"/>
      <c r="C17" s="189"/>
      <c r="D17" s="587"/>
      <c r="E17" s="203"/>
      <c r="F17" s="204"/>
      <c r="G17" s="200"/>
      <c r="H17" s="193"/>
      <c r="I17" s="191"/>
    </row>
    <row r="18" spans="1:9" s="186" customFormat="1" ht="17.75" customHeight="1" thickBot="1" x14ac:dyDescent="0.35">
      <c r="A18" s="187"/>
      <c r="B18" s="182" t="s">
        <v>297</v>
      </c>
      <c r="C18" s="183"/>
      <c r="D18" s="390"/>
      <c r="E18" s="203" t="s">
        <v>552</v>
      </c>
      <c r="F18" s="192"/>
      <c r="G18" s="192"/>
      <c r="H18" s="192"/>
      <c r="I18" s="191"/>
    </row>
    <row r="19" spans="1:9" s="186" customFormat="1" ht="17.75" customHeight="1" thickBot="1" x14ac:dyDescent="0.35">
      <c r="A19" s="187"/>
      <c r="B19" s="643" t="s">
        <v>298</v>
      </c>
      <c r="C19" s="644"/>
      <c r="D19" s="391"/>
      <c r="E19" s="203" t="s">
        <v>552</v>
      </c>
      <c r="F19" s="192"/>
      <c r="G19" s="192"/>
      <c r="H19" s="192"/>
      <c r="I19" s="191"/>
    </row>
    <row r="20" spans="1:9" s="186" customFormat="1" ht="17.75" customHeight="1" thickBot="1" x14ac:dyDescent="0.35">
      <c r="A20" s="187"/>
      <c r="B20" s="898" t="s">
        <v>498</v>
      </c>
      <c r="C20" s="899"/>
      <c r="D20" s="392"/>
      <c r="E20" s="203" t="s">
        <v>552</v>
      </c>
      <c r="F20" s="192"/>
      <c r="G20" s="192"/>
      <c r="H20" s="192"/>
      <c r="I20" s="191"/>
    </row>
    <row r="21" spans="1:9" s="186" customFormat="1" ht="17.75" customHeight="1" thickBot="1" x14ac:dyDescent="0.35">
      <c r="A21" s="187"/>
      <c r="B21" s="898" t="s">
        <v>299</v>
      </c>
      <c r="C21" s="899"/>
      <c r="D21" s="393"/>
      <c r="E21" s="203" t="s">
        <v>552</v>
      </c>
      <c r="F21" s="192"/>
      <c r="G21" s="192"/>
      <c r="H21" s="192"/>
      <c r="I21" s="191"/>
    </row>
    <row r="22" spans="1:9" s="186" customFormat="1" ht="17.75" customHeight="1" x14ac:dyDescent="0.3">
      <c r="A22" s="187"/>
      <c r="B22" s="206" t="s">
        <v>300</v>
      </c>
      <c r="C22" s="207"/>
      <c r="D22" s="387">
        <f>IF(D21=0,0,D19/(D20*D21))</f>
        <v>0</v>
      </c>
      <c r="E22" s="192"/>
      <c r="F22" s="192"/>
      <c r="G22" s="192"/>
      <c r="H22" s="192"/>
      <c r="I22" s="191"/>
    </row>
    <row r="23" spans="1:9" s="186" customFormat="1" ht="17.75" customHeight="1" x14ac:dyDescent="0.3">
      <c r="A23" s="187"/>
      <c r="B23" s="208"/>
      <c r="C23" s="192"/>
      <c r="D23" s="209"/>
      <c r="E23" s="192"/>
      <c r="F23" s="192"/>
      <c r="G23" s="192"/>
      <c r="H23" s="192"/>
      <c r="I23" s="191"/>
    </row>
    <row r="24" spans="1:9" s="186" customFormat="1" ht="17.75" customHeight="1" x14ac:dyDescent="0.35">
      <c r="A24" s="187"/>
      <c r="B24" s="210" t="s">
        <v>320</v>
      </c>
      <c r="C24" s="211"/>
      <c r="D24" s="588">
        <f>IF(D18=0,0,D14-D18-D19)</f>
        <v>0</v>
      </c>
      <c r="E24" s="589" t="s">
        <v>552</v>
      </c>
      <c r="F24" s="192"/>
      <c r="G24" s="192"/>
      <c r="H24" s="199"/>
      <c r="I24" s="191"/>
    </row>
    <row r="25" spans="1:9" s="186" customFormat="1" ht="21.15" customHeight="1" x14ac:dyDescent="0.3">
      <c r="A25" s="187"/>
      <c r="B25" s="208"/>
      <c r="C25" s="192"/>
      <c r="D25" s="209"/>
      <c r="E25" s="192"/>
      <c r="F25" s="192"/>
      <c r="G25" s="192"/>
      <c r="H25" s="192"/>
      <c r="I25" s="191"/>
    </row>
    <row r="26" spans="1:9" s="186" customFormat="1" ht="17.75" customHeight="1" x14ac:dyDescent="0.35">
      <c r="A26" s="187"/>
      <c r="B26" s="194" t="s">
        <v>301</v>
      </c>
      <c r="C26" s="192"/>
      <c r="D26" s="209"/>
      <c r="E26" s="192"/>
      <c r="F26" s="192"/>
      <c r="G26" s="192"/>
      <c r="H26" s="192"/>
      <c r="I26" s="191"/>
    </row>
    <row r="27" spans="1:9" s="186" customFormat="1" ht="17.75" customHeight="1" thickBot="1" x14ac:dyDescent="0.4">
      <c r="A27" s="187"/>
      <c r="B27" s="202"/>
      <c r="C27" s="192"/>
      <c r="D27" s="209"/>
      <c r="E27" s="192"/>
      <c r="F27" s="192"/>
      <c r="G27" s="192"/>
      <c r="H27" s="192"/>
      <c r="I27" s="191"/>
    </row>
    <row r="28" spans="1:9" s="186" customFormat="1" ht="17.75" customHeight="1" thickBot="1" x14ac:dyDescent="0.4">
      <c r="A28" s="187"/>
      <c r="B28" s="192" t="s">
        <v>319</v>
      </c>
      <c r="C28" s="824"/>
      <c r="D28" s="204"/>
      <c r="E28" s="590">
        <f>'Blatt  5'!G7</f>
        <v>0</v>
      </c>
      <c r="F28" s="204" t="s">
        <v>6</v>
      </c>
      <c r="G28" s="590">
        <f>'Blatt  5'!G8</f>
        <v>0</v>
      </c>
      <c r="H28" s="192"/>
      <c r="I28" s="191"/>
    </row>
    <row r="29" spans="1:9" s="186" customFormat="1" ht="17.75" customHeight="1" thickBot="1" x14ac:dyDescent="0.4">
      <c r="A29" s="187"/>
      <c r="B29" s="202"/>
      <c r="C29" s="192" t="s">
        <v>294</v>
      </c>
      <c r="D29" s="209"/>
      <c r="E29" s="192"/>
      <c r="F29" s="192"/>
      <c r="G29" s="192"/>
      <c r="H29" s="192"/>
      <c r="I29" s="191"/>
    </row>
    <row r="30" spans="1:9" s="186" customFormat="1" ht="17.75" customHeight="1" thickBot="1" x14ac:dyDescent="0.35">
      <c r="A30" s="187"/>
      <c r="B30" s="821" t="s">
        <v>302</v>
      </c>
      <c r="C30" s="211"/>
      <c r="D30" s="820"/>
      <c r="E30" s="394"/>
      <c r="F30" s="192" t="s">
        <v>303</v>
      </c>
      <c r="G30" s="192"/>
      <c r="H30" s="192"/>
      <c r="I30" s="191"/>
    </row>
    <row r="31" spans="1:9" s="186" customFormat="1" ht="13" customHeight="1" thickBot="1" x14ac:dyDescent="0.35">
      <c r="A31" s="187"/>
      <c r="B31" s="821"/>
      <c r="C31" s="825"/>
      <c r="D31" s="826"/>
      <c r="E31" s="192"/>
      <c r="F31" s="192"/>
      <c r="G31" s="192"/>
      <c r="H31" s="192"/>
      <c r="I31" s="191"/>
    </row>
    <row r="32" spans="1:9" s="186" customFormat="1" ht="17.5" customHeight="1" thickBot="1" x14ac:dyDescent="0.35">
      <c r="A32" s="187"/>
      <c r="B32" s="821" t="s">
        <v>556</v>
      </c>
      <c r="C32" s="211"/>
      <c r="D32" s="820"/>
      <c r="E32" s="827" t="str">
        <f>'Blatt  6'!F24</f>
        <v/>
      </c>
      <c r="F32" s="192" t="s">
        <v>555</v>
      </c>
      <c r="G32" s="192"/>
      <c r="H32" s="192"/>
      <c r="I32" s="191"/>
    </row>
    <row r="33" spans="1:10" s="186" customFormat="1" ht="12" customHeight="1" thickBot="1" x14ac:dyDescent="0.35">
      <c r="A33" s="187"/>
      <c r="B33" s="821"/>
      <c r="C33" s="211"/>
      <c r="D33" s="822"/>
      <c r="E33" s="192"/>
      <c r="F33" s="192"/>
      <c r="G33" s="192"/>
      <c r="H33" s="192"/>
      <c r="I33" s="191"/>
    </row>
    <row r="34" spans="1:10" s="186" customFormat="1" ht="17.75" customHeight="1" thickBot="1" x14ac:dyDescent="0.35">
      <c r="A34" s="187"/>
      <c r="B34" s="821" t="s">
        <v>304</v>
      </c>
      <c r="C34" s="211"/>
      <c r="D34" s="822" t="e">
        <f>E32*E34</f>
        <v>#VALUE!</v>
      </c>
      <c r="E34" s="559">
        <v>0.4</v>
      </c>
      <c r="F34" s="192" t="s">
        <v>463</v>
      </c>
      <c r="G34" s="192"/>
      <c r="H34" s="192"/>
      <c r="I34" s="191"/>
    </row>
    <row r="35" spans="1:10" s="186" customFormat="1" ht="17.75" customHeight="1" x14ac:dyDescent="0.3">
      <c r="A35" s="187"/>
      <c r="B35" s="821"/>
      <c r="C35" s="211"/>
      <c r="D35" s="822"/>
      <c r="E35" s="192"/>
      <c r="F35" s="192"/>
      <c r="G35" s="192"/>
      <c r="H35" s="192"/>
      <c r="I35" s="191"/>
      <c r="J35" s="820"/>
    </row>
    <row r="36" spans="1:10" s="186" customFormat="1" ht="17.75" customHeight="1" thickBot="1" x14ac:dyDescent="0.35">
      <c r="A36" s="187"/>
      <c r="B36" s="821" t="s">
        <v>305</v>
      </c>
      <c r="C36" s="211"/>
      <c r="D36" s="822" t="str">
        <f>IF(D32=0,"",D32-D34)</f>
        <v/>
      </c>
      <c r="E36" s="192"/>
      <c r="F36" s="192"/>
      <c r="G36" s="192"/>
      <c r="H36" s="192"/>
      <c r="I36" s="191"/>
    </row>
    <row r="37" spans="1:10" s="186" customFormat="1" ht="17.75" customHeight="1" thickBot="1" x14ac:dyDescent="0.4">
      <c r="A37" s="187"/>
      <c r="B37" s="202"/>
      <c r="C37" s="192" t="s">
        <v>306</v>
      </c>
      <c r="D37" s="405"/>
      <c r="E37" s="192" t="s">
        <v>307</v>
      </c>
      <c r="F37" s="204"/>
      <c r="G37" s="200"/>
      <c r="H37" s="193"/>
      <c r="I37" s="191"/>
    </row>
    <row r="38" spans="1:10" s="186" customFormat="1" ht="17.75" customHeight="1" thickBot="1" x14ac:dyDescent="0.4">
      <c r="A38" s="187"/>
      <c r="B38" s="202"/>
      <c r="C38" s="192" t="s">
        <v>308</v>
      </c>
      <c r="D38" s="494"/>
      <c r="E38" s="192" t="s">
        <v>465</v>
      </c>
      <c r="F38" s="204"/>
      <c r="G38" s="200"/>
      <c r="H38" s="193"/>
      <c r="I38" s="191"/>
    </row>
    <row r="39" spans="1:10" s="186" customFormat="1" ht="17.75" customHeight="1" thickBot="1" x14ac:dyDescent="0.4">
      <c r="A39" s="187"/>
      <c r="B39" s="202"/>
      <c r="C39" s="192"/>
      <c r="D39" s="192"/>
      <c r="E39" s="192"/>
      <c r="F39" s="204"/>
      <c r="G39" s="200"/>
      <c r="H39" s="193"/>
      <c r="I39" s="191"/>
    </row>
    <row r="40" spans="1:10" s="186" customFormat="1" ht="17.75" customHeight="1" thickBot="1" x14ac:dyDescent="0.4">
      <c r="A40" s="187"/>
      <c r="B40" s="210" t="s">
        <v>309</v>
      </c>
      <c r="C40" s="199"/>
      <c r="D40" s="823" t="e">
        <f>D37*D38*(E30-D34)</f>
        <v>#VALUE!</v>
      </c>
      <c r="E40" s="192"/>
      <c r="F40" s="192"/>
      <c r="G40" s="192"/>
      <c r="H40" s="192"/>
      <c r="I40" s="191"/>
    </row>
    <row r="41" spans="1:10" s="186" customFormat="1" ht="17.75" customHeight="1" x14ac:dyDescent="0.35">
      <c r="A41" s="187"/>
      <c r="B41" s="202"/>
      <c r="C41" s="192"/>
      <c r="D41" s="209"/>
      <c r="E41" s="192"/>
      <c r="F41" s="192"/>
      <c r="G41" s="192"/>
      <c r="H41" s="192"/>
      <c r="I41" s="191"/>
    </row>
    <row r="42" spans="1:10" s="186" customFormat="1" ht="17.75" customHeight="1" x14ac:dyDescent="0.35">
      <c r="A42" s="187"/>
      <c r="B42" s="194" t="s">
        <v>554</v>
      </c>
      <c r="C42" s="192"/>
      <c r="D42" s="209"/>
      <c r="E42" s="192"/>
      <c r="F42" s="192"/>
      <c r="G42" s="192"/>
      <c r="H42" s="192"/>
      <c r="I42" s="191"/>
    </row>
    <row r="43" spans="1:10" s="186" customFormat="1" ht="12.5" customHeight="1" x14ac:dyDescent="0.35">
      <c r="A43" s="187"/>
      <c r="B43" s="202"/>
      <c r="C43" s="192"/>
      <c r="D43" s="209"/>
      <c r="E43" s="192"/>
      <c r="F43" s="192"/>
      <c r="G43" s="192"/>
      <c r="H43" s="192"/>
      <c r="I43" s="191"/>
    </row>
    <row r="44" spans="1:10" s="186" customFormat="1" ht="17.75" customHeight="1" x14ac:dyDescent="0.35">
      <c r="A44" s="187"/>
      <c r="B44" s="208" t="s">
        <v>310</v>
      </c>
      <c r="C44" s="211"/>
      <c r="D44" s="388">
        <f>D24</f>
        <v>0</v>
      </c>
      <c r="E44" s="203" t="s">
        <v>295</v>
      </c>
      <c r="F44" s="192"/>
      <c r="G44" s="192"/>
      <c r="H44" s="199"/>
      <c r="I44" s="191"/>
    </row>
    <row r="45" spans="1:10" s="186" customFormat="1" ht="7" customHeight="1" x14ac:dyDescent="0.3">
      <c r="A45" s="187"/>
      <c r="B45" s="192"/>
      <c r="C45" s="192"/>
      <c r="D45" s="209"/>
      <c r="E45" s="192"/>
      <c r="F45" s="192"/>
      <c r="G45" s="192"/>
      <c r="H45" s="192"/>
      <c r="I45" s="191"/>
    </row>
    <row r="46" spans="1:10" s="186" customFormat="1" ht="17.75" customHeight="1" x14ac:dyDescent="0.35">
      <c r="A46" s="187"/>
      <c r="B46" s="208" t="s">
        <v>311</v>
      </c>
      <c r="C46" s="199"/>
      <c r="D46" s="388" t="e">
        <f>D40</f>
        <v>#VALUE!</v>
      </c>
      <c r="E46" s="192" t="s">
        <v>307</v>
      </c>
      <c r="F46" s="192"/>
      <c r="G46" s="192"/>
      <c r="H46" s="192"/>
      <c r="I46" s="191"/>
    </row>
    <row r="47" spans="1:10" ht="10" customHeight="1" x14ac:dyDescent="0.25">
      <c r="A47" s="212"/>
      <c r="B47" s="213"/>
      <c r="C47" s="213"/>
      <c r="D47" s="213"/>
      <c r="E47" s="213"/>
      <c r="F47" s="214"/>
      <c r="G47" s="213"/>
      <c r="H47" s="214"/>
      <c r="I47" s="215"/>
    </row>
  </sheetData>
  <sheetProtection sheet="1" objects="1" scenarios="1"/>
  <mergeCells count="2">
    <mergeCell ref="B20:C20"/>
    <mergeCell ref="B21:C21"/>
  </mergeCells>
  <conditionalFormatting sqref="A1:XFD6 A7:B7 D7:XFD7 A8:XFD19 A20:B21 D20:XFD21 A22:XFD1048576">
    <cfRule type="containsErrors" dxfId="21" priority="1">
      <formula>ISERROR(A1)</formula>
    </cfRule>
  </conditionalFormatting>
  <pageMargins left="0.55118110236220474" right="0.55118110236220474" top="0.98425196850393704" bottom="0.78740157480314965" header="0.51181102362204722" footer="0.51181102362204722"/>
  <pageSetup paperSize="9" scale="85" orientation="portrait" r:id="rId1"/>
  <headerFooter alignWithMargins="0">
    <oddHeader xml:space="preserve">&amp;LFreistaat Sachsen&amp;RVerhandlungsunterlagen SGB VIII vom 01.11.2012   
in der Fassung vom 16.03.2023
</oddHeader>
    <oddFooter>&amp;R&amp;A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J59"/>
  <sheetViews>
    <sheetView showGridLines="0" showZeros="0" view="pageLayout" zoomScaleNormal="97" zoomScaleSheetLayoutView="130" workbookViewId="0">
      <selection activeCell="I25" sqref="I25"/>
    </sheetView>
  </sheetViews>
  <sheetFormatPr baseColWidth="10" defaultColWidth="11.453125" defaultRowHeight="12.5" x14ac:dyDescent="0.25"/>
  <cols>
    <col min="1" max="1" width="1.453125" style="86" customWidth="1"/>
    <col min="2" max="2" width="3" style="86" customWidth="1"/>
    <col min="3" max="3" width="30.54296875" style="86" customWidth="1"/>
    <col min="4" max="4" width="8.453125" style="86" customWidth="1"/>
    <col min="5" max="5" width="13.453125" style="86" customWidth="1"/>
    <col min="6" max="6" width="4.6328125" style="86" customWidth="1"/>
    <col min="7" max="7" width="9.90625" style="86" customWidth="1"/>
    <col min="8" max="8" width="4.6328125" style="86" customWidth="1"/>
    <col min="9" max="9" width="18.6328125" style="249" customWidth="1"/>
    <col min="10" max="10" width="1.453125" style="86" customWidth="1"/>
    <col min="11" max="16384" width="11.453125" style="86"/>
  </cols>
  <sheetData>
    <row r="1" spans="1:10" ht="9" customHeight="1" x14ac:dyDescent="0.25">
      <c r="A1" s="83"/>
      <c r="B1" s="84"/>
      <c r="C1" s="84"/>
      <c r="D1" s="84"/>
      <c r="E1" s="84"/>
      <c r="F1" s="84"/>
      <c r="G1" s="84"/>
      <c r="H1" s="84"/>
      <c r="I1" s="221"/>
      <c r="J1" s="85"/>
    </row>
    <row r="2" spans="1:10" ht="18" x14ac:dyDescent="0.4">
      <c r="A2" s="88"/>
      <c r="B2" s="222" t="s">
        <v>41</v>
      </c>
      <c r="C2" s="138"/>
      <c r="D2" s="223"/>
      <c r="E2" s="224"/>
      <c r="F2" s="224"/>
      <c r="G2" s="224"/>
      <c r="H2" s="87"/>
      <c r="I2" s="225"/>
      <c r="J2" s="89"/>
    </row>
    <row r="3" spans="1:10" ht="10.5" customHeight="1" x14ac:dyDescent="0.3">
      <c r="A3" s="88"/>
      <c r="B3" s="226"/>
      <c r="C3" s="137"/>
      <c r="D3" s="227"/>
      <c r="E3" s="228"/>
      <c r="F3" s="228"/>
      <c r="G3" s="228"/>
      <c r="H3" s="93"/>
      <c r="I3" s="228"/>
      <c r="J3" s="89"/>
    </row>
    <row r="4" spans="1:10" ht="15.5" x14ac:dyDescent="0.35">
      <c r="A4" s="88"/>
      <c r="B4" s="229"/>
      <c r="C4" s="91"/>
      <c r="D4" s="227"/>
      <c r="E4" s="230" t="s">
        <v>42</v>
      </c>
      <c r="F4" s="231"/>
      <c r="G4" s="230" t="s">
        <v>43</v>
      </c>
      <c r="I4" s="230" t="s">
        <v>29</v>
      </c>
      <c r="J4" s="89"/>
    </row>
    <row r="5" spans="1:10" ht="14" x14ac:dyDescent="0.3">
      <c r="A5" s="88"/>
      <c r="B5" s="170"/>
      <c r="C5" s="91"/>
      <c r="D5" s="227"/>
      <c r="E5" s="232" t="s">
        <v>44</v>
      </c>
      <c r="F5" s="231"/>
      <c r="G5" s="233" t="s">
        <v>45</v>
      </c>
      <c r="I5" s="232" t="s">
        <v>46</v>
      </c>
      <c r="J5" s="89"/>
    </row>
    <row r="6" spans="1:10" ht="15.5" x14ac:dyDescent="0.35">
      <c r="A6" s="88"/>
      <c r="B6" s="229" t="s">
        <v>47</v>
      </c>
      <c r="C6" s="91"/>
      <c r="D6" s="227"/>
      <c r="E6" s="232" t="s">
        <v>48</v>
      </c>
      <c r="F6" s="231"/>
      <c r="G6" s="233" t="s">
        <v>49</v>
      </c>
      <c r="I6" s="232" t="s">
        <v>50</v>
      </c>
      <c r="J6" s="89"/>
    </row>
    <row r="7" spans="1:10" ht="14.25" customHeight="1" x14ac:dyDescent="0.4">
      <c r="A7" s="88"/>
      <c r="B7" s="141"/>
      <c r="C7" s="91"/>
      <c r="D7" s="227"/>
      <c r="E7" s="234" t="s">
        <v>471</v>
      </c>
      <c r="F7" s="231"/>
      <c r="G7" s="235" t="s">
        <v>51</v>
      </c>
      <c r="I7" s="234" t="s">
        <v>239</v>
      </c>
      <c r="J7" s="89"/>
    </row>
    <row r="8" spans="1:10" ht="8.25" customHeight="1" x14ac:dyDescent="0.3">
      <c r="A8" s="88"/>
      <c r="B8" s="170"/>
      <c r="C8" s="91"/>
      <c r="D8" s="227"/>
      <c r="E8" s="231"/>
      <c r="F8" s="231"/>
      <c r="G8" s="236"/>
      <c r="I8" s="231"/>
      <c r="J8" s="89"/>
    </row>
    <row r="9" spans="1:10" s="90" customFormat="1" ht="15.5" x14ac:dyDescent="0.35">
      <c r="A9" s="110"/>
      <c r="B9" s="226" t="s">
        <v>52</v>
      </c>
      <c r="C9" s="137" t="s">
        <v>53</v>
      </c>
      <c r="D9" s="237"/>
      <c r="E9" s="674">
        <f>'Blatt  8'!F11</f>
        <v>0</v>
      </c>
      <c r="F9" s="591"/>
      <c r="G9" s="592" t="str">
        <f>IF(E9=0,"",'Blatt  5'!G10/E9)</f>
        <v/>
      </c>
      <c r="H9" s="91"/>
      <c r="I9" s="593">
        <f>'Blatt  8'!E11</f>
        <v>0</v>
      </c>
      <c r="J9" s="114"/>
    </row>
    <row r="10" spans="1:10" s="90" customFormat="1" ht="15.5" x14ac:dyDescent="0.35">
      <c r="A10" s="110"/>
      <c r="B10" s="226"/>
      <c r="C10" s="137"/>
      <c r="D10" s="237"/>
      <c r="E10" s="675"/>
      <c r="F10" s="591"/>
      <c r="G10" s="594"/>
      <c r="H10" s="91"/>
      <c r="I10" s="595"/>
      <c r="J10" s="114"/>
    </row>
    <row r="11" spans="1:10" s="90" customFormat="1" ht="15.5" x14ac:dyDescent="0.35">
      <c r="A11" s="110"/>
      <c r="B11" s="226" t="s">
        <v>54</v>
      </c>
      <c r="C11" s="137" t="s">
        <v>55</v>
      </c>
      <c r="D11" s="237"/>
      <c r="E11" s="674">
        <f>'Blatt  8'!F14</f>
        <v>0</v>
      </c>
      <c r="F11" s="591"/>
      <c r="G11" s="592" t="str">
        <f>IF($E$11=0,"",'Blatt  5'!G10/E11)</f>
        <v/>
      </c>
      <c r="H11" s="91"/>
      <c r="I11" s="593">
        <f>'Blatt  8'!E14</f>
        <v>0</v>
      </c>
      <c r="J11" s="114"/>
    </row>
    <row r="12" spans="1:10" s="123" customFormat="1" ht="14" x14ac:dyDescent="0.3">
      <c r="A12" s="238"/>
      <c r="B12" s="170"/>
      <c r="C12" s="136"/>
      <c r="D12" s="239"/>
      <c r="E12" s="675"/>
      <c r="F12" s="596"/>
      <c r="G12" s="594"/>
      <c r="H12" s="91"/>
      <c r="I12" s="597"/>
      <c r="J12" s="241"/>
    </row>
    <row r="13" spans="1:10" s="90" customFormat="1" ht="15.5" x14ac:dyDescent="0.35">
      <c r="A13" s="110"/>
      <c r="B13" s="226" t="s">
        <v>56</v>
      </c>
      <c r="C13" s="242" t="s">
        <v>57</v>
      </c>
      <c r="D13" s="243"/>
      <c r="E13" s="674">
        <f>'Blatt  8'!F20</f>
        <v>0</v>
      </c>
      <c r="F13" s="591"/>
      <c r="G13" s="592" t="str">
        <f>IF($E$13=0,"",'Blatt  5'!G10/E13)</f>
        <v/>
      </c>
      <c r="H13" s="91"/>
      <c r="I13" s="593">
        <f>'Blatt  8'!E20</f>
        <v>0</v>
      </c>
      <c r="J13" s="114"/>
    </row>
    <row r="14" spans="1:10" s="123" customFormat="1" ht="14" x14ac:dyDescent="0.3">
      <c r="A14" s="238"/>
      <c r="B14" s="91"/>
      <c r="C14" s="91"/>
      <c r="D14" s="244"/>
      <c r="E14" s="675"/>
      <c r="F14" s="596"/>
      <c r="G14" s="594"/>
      <c r="H14" s="91"/>
      <c r="I14" s="597"/>
      <c r="J14" s="241"/>
    </row>
    <row r="15" spans="1:10" s="90" customFormat="1" ht="15.5" x14ac:dyDescent="0.35">
      <c r="A15" s="110"/>
      <c r="B15" s="226" t="s">
        <v>58</v>
      </c>
      <c r="C15" s="137" t="s">
        <v>59</v>
      </c>
      <c r="D15" s="243"/>
      <c r="E15" s="674">
        <f>'Blatt  8'!F31</f>
        <v>0</v>
      </c>
      <c r="F15" s="591"/>
      <c r="G15" s="592" t="str">
        <f>IF($E$15=0,"",'Blatt  5'!G10/E15)</f>
        <v/>
      </c>
      <c r="H15" s="91"/>
      <c r="I15" s="593">
        <f>'Blatt  8'!E31</f>
        <v>0</v>
      </c>
      <c r="J15" s="114"/>
    </row>
    <row r="16" spans="1:10" s="123" customFormat="1" ht="14" x14ac:dyDescent="0.3">
      <c r="A16" s="238"/>
      <c r="B16" s="91"/>
      <c r="C16" s="91"/>
      <c r="E16" s="675"/>
      <c r="F16" s="596"/>
      <c r="G16" s="594"/>
      <c r="H16" s="91"/>
      <c r="I16" s="595"/>
      <c r="J16" s="241"/>
    </row>
    <row r="17" spans="1:10" s="90" customFormat="1" ht="15.5" x14ac:dyDescent="0.35">
      <c r="A17" s="110"/>
      <c r="B17" s="137" t="s">
        <v>60</v>
      </c>
      <c r="C17" s="137" t="s">
        <v>61</v>
      </c>
      <c r="E17" s="674">
        <f>'Blatt  8'!F41</f>
        <v>0</v>
      </c>
      <c r="F17" s="591"/>
      <c r="G17" s="592" t="str">
        <f>IF($E$17=0,"",'Blatt  5'!G10/E17)</f>
        <v/>
      </c>
      <c r="H17" s="91"/>
      <c r="I17" s="593">
        <f>'Blatt  8'!E41</f>
        <v>0</v>
      </c>
      <c r="J17" s="114"/>
    </row>
    <row r="18" spans="1:10" s="123" customFormat="1" ht="14" x14ac:dyDescent="0.3">
      <c r="A18" s="238"/>
      <c r="B18" s="91"/>
      <c r="C18" s="91"/>
      <c r="E18" s="675"/>
      <c r="F18" s="596"/>
      <c r="G18" s="594"/>
      <c r="H18" s="91"/>
      <c r="I18" s="595"/>
      <c r="J18" s="241"/>
    </row>
    <row r="19" spans="1:10" s="90" customFormat="1" ht="15.5" x14ac:dyDescent="0.35">
      <c r="A19" s="110"/>
      <c r="B19" s="137" t="s">
        <v>62</v>
      </c>
      <c r="C19" s="137" t="s">
        <v>63</v>
      </c>
      <c r="E19" s="675"/>
      <c r="F19" s="591"/>
      <c r="G19" s="591"/>
      <c r="H19" s="91"/>
      <c r="I19" s="593">
        <f>'Blatt  8'!E50</f>
        <v>0</v>
      </c>
      <c r="J19" s="114"/>
    </row>
    <row r="20" spans="1:10" s="123" customFormat="1" ht="15.5" x14ac:dyDescent="0.35">
      <c r="A20" s="238"/>
      <c r="E20" s="676"/>
      <c r="F20" s="240"/>
      <c r="G20" s="98"/>
      <c r="I20" s="499"/>
      <c r="J20" s="241"/>
    </row>
    <row r="21" spans="1:10" s="90" customFormat="1" ht="16" thickBot="1" x14ac:dyDescent="0.4">
      <c r="A21" s="110"/>
      <c r="C21" s="116" t="s">
        <v>64</v>
      </c>
      <c r="E21" s="677">
        <f>SUM(E9:E20)</f>
        <v>0</v>
      </c>
      <c r="F21" s="98"/>
      <c r="G21" s="678" t="str">
        <f>IF($E$21=0,"",'Blatt  5'!G10/E21)</f>
        <v/>
      </c>
      <c r="I21" s="497">
        <f>'Blatt  8'!E56</f>
        <v>0</v>
      </c>
      <c r="J21" s="114"/>
    </row>
    <row r="22" spans="1:10" ht="5.25" customHeight="1" thickTop="1" x14ac:dyDescent="0.25">
      <c r="A22" s="88"/>
      <c r="I22" s="246"/>
      <c r="J22" s="89"/>
    </row>
    <row r="23" spans="1:10" ht="15.5" x14ac:dyDescent="0.35">
      <c r="A23" s="88"/>
      <c r="B23" s="229" t="s">
        <v>65</v>
      </c>
      <c r="C23" s="92"/>
      <c r="D23" s="93"/>
      <c r="E23" s="227"/>
      <c r="F23" s="93"/>
      <c r="G23" s="93"/>
      <c r="H23" s="247"/>
      <c r="I23" s="248" t="s">
        <v>239</v>
      </c>
      <c r="J23" s="89"/>
    </row>
    <row r="24" spans="1:10" ht="6" customHeight="1" x14ac:dyDescent="0.3">
      <c r="A24" s="88"/>
      <c r="B24" s="226"/>
      <c r="C24" s="137"/>
      <c r="D24" s="93"/>
      <c r="E24" s="93"/>
      <c r="F24" s="93"/>
      <c r="G24" s="93"/>
      <c r="H24" s="247"/>
      <c r="J24" s="89"/>
    </row>
    <row r="25" spans="1:10" s="90" customFormat="1" ht="15.5" x14ac:dyDescent="0.35">
      <c r="A25" s="110"/>
      <c r="B25" s="250"/>
      <c r="C25" s="90" t="s">
        <v>66</v>
      </c>
      <c r="D25" s="251"/>
      <c r="E25" s="97"/>
      <c r="F25" s="97"/>
      <c r="G25" s="97"/>
      <c r="H25" s="252"/>
      <c r="I25" s="495"/>
      <c r="J25" s="114"/>
    </row>
    <row r="26" spans="1:10" s="90" customFormat="1" ht="15.5" x14ac:dyDescent="0.35">
      <c r="A26" s="110"/>
      <c r="B26" s="250"/>
      <c r="C26" s="90" t="s">
        <v>250</v>
      </c>
      <c r="D26" s="251"/>
      <c r="E26" s="97"/>
      <c r="F26" s="97"/>
      <c r="G26" s="97"/>
      <c r="H26" s="252"/>
      <c r="I26" s="495"/>
      <c r="J26" s="114"/>
    </row>
    <row r="27" spans="1:10" s="90" customFormat="1" ht="15.5" x14ac:dyDescent="0.35">
      <c r="A27" s="110"/>
      <c r="B27" s="250"/>
      <c r="C27" s="90" t="s">
        <v>67</v>
      </c>
      <c r="D27" s="97"/>
      <c r="E27" s="97"/>
      <c r="F27" s="97"/>
      <c r="G27" s="97"/>
      <c r="H27" s="252"/>
      <c r="I27" s="495"/>
      <c r="J27" s="114"/>
    </row>
    <row r="28" spans="1:10" s="90" customFormat="1" ht="15.5" x14ac:dyDescent="0.35">
      <c r="A28" s="110"/>
      <c r="B28" s="250"/>
      <c r="C28" s="90" t="s">
        <v>68</v>
      </c>
      <c r="D28" s="97"/>
      <c r="E28" s="97"/>
      <c r="F28" s="97"/>
      <c r="G28" s="97"/>
      <c r="H28" s="252"/>
      <c r="I28" s="495"/>
      <c r="J28" s="114"/>
    </row>
    <row r="29" spans="1:10" s="90" customFormat="1" ht="15.5" x14ac:dyDescent="0.35">
      <c r="A29" s="110"/>
      <c r="B29" s="250"/>
      <c r="C29" s="90" t="s">
        <v>510</v>
      </c>
      <c r="D29" s="97"/>
      <c r="E29" s="97"/>
      <c r="F29" s="97"/>
      <c r="G29" s="97"/>
      <c r="H29" s="252"/>
      <c r="I29" s="495"/>
      <c r="J29" s="114"/>
    </row>
    <row r="30" spans="1:10" s="123" customFormat="1" ht="8.25" customHeight="1" x14ac:dyDescent="0.25">
      <c r="A30" s="238"/>
      <c r="B30" s="253"/>
      <c r="D30" s="254"/>
      <c r="H30" s="255"/>
      <c r="I30" s="496"/>
      <c r="J30" s="241"/>
    </row>
    <row r="31" spans="1:10" s="90" customFormat="1" ht="16" thickBot="1" x14ac:dyDescent="0.4">
      <c r="A31" s="110"/>
      <c r="B31" s="250"/>
      <c r="C31" s="116" t="s">
        <v>64</v>
      </c>
      <c r="D31" s="97"/>
      <c r="E31" s="97"/>
      <c r="F31" s="97"/>
      <c r="G31" s="256"/>
      <c r="H31" s="117"/>
      <c r="I31" s="497">
        <f>SUM(I25:I29)</f>
        <v>0</v>
      </c>
      <c r="J31" s="114"/>
    </row>
    <row r="32" spans="1:10" s="123" customFormat="1" ht="6.9" customHeight="1" thickTop="1" x14ac:dyDescent="0.25">
      <c r="A32" s="238"/>
      <c r="B32" s="257"/>
      <c r="C32" s="258"/>
      <c r="D32" s="259"/>
      <c r="E32" s="259"/>
      <c r="F32" s="259"/>
      <c r="G32" s="259"/>
      <c r="H32" s="245"/>
      <c r="I32" s="498"/>
      <c r="J32" s="241"/>
    </row>
    <row r="33" spans="1:10" s="90" customFormat="1" ht="16" thickBot="1" x14ac:dyDescent="0.4">
      <c r="A33" s="110"/>
      <c r="B33" s="260" t="s">
        <v>69</v>
      </c>
      <c r="C33" s="99"/>
      <c r="D33" s="99"/>
      <c r="E33" s="97"/>
      <c r="F33" s="97"/>
      <c r="G33" s="97"/>
      <c r="H33" s="252"/>
      <c r="I33" s="497">
        <f>I21+I31</f>
        <v>0</v>
      </c>
      <c r="J33" s="114"/>
    </row>
    <row r="34" spans="1:10" ht="6.75" customHeight="1" thickTop="1" x14ac:dyDescent="0.3">
      <c r="A34" s="88"/>
      <c r="B34" s="261"/>
      <c r="C34" s="100"/>
      <c r="D34" s="100"/>
      <c r="E34" s="93"/>
      <c r="F34" s="93"/>
      <c r="G34" s="93"/>
      <c r="H34" s="262"/>
      <c r="I34" s="263"/>
      <c r="J34" s="89"/>
    </row>
    <row r="35" spans="1:10" ht="14.15" customHeight="1" x14ac:dyDescent="0.3">
      <c r="A35" s="88"/>
      <c r="B35" s="261"/>
      <c r="C35" s="100"/>
      <c r="D35" s="100"/>
      <c r="E35" s="93"/>
      <c r="F35" s="93"/>
      <c r="G35" s="93"/>
      <c r="H35" s="262"/>
      <c r="I35" s="263"/>
      <c r="J35" s="89"/>
    </row>
    <row r="36" spans="1:10" ht="18" x14ac:dyDescent="0.4">
      <c r="A36" s="88"/>
      <c r="B36" s="112" t="s">
        <v>70</v>
      </c>
      <c r="J36" s="89"/>
    </row>
    <row r="37" spans="1:10" ht="3.9" customHeight="1" x14ac:dyDescent="0.25">
      <c r="A37" s="88"/>
      <c r="J37" s="89"/>
    </row>
    <row r="38" spans="1:10" ht="14" x14ac:dyDescent="0.3">
      <c r="A38" s="88"/>
      <c r="B38" s="91" t="s">
        <v>52</v>
      </c>
      <c r="C38" s="91" t="s">
        <v>71</v>
      </c>
      <c r="D38" s="91"/>
      <c r="E38" s="900"/>
      <c r="F38" s="900"/>
      <c r="G38" s="900"/>
      <c r="H38" s="900"/>
      <c r="I38" s="900"/>
      <c r="J38" s="89"/>
    </row>
    <row r="39" spans="1:10" ht="14" x14ac:dyDescent="0.3">
      <c r="A39" s="88"/>
      <c r="B39" s="91"/>
      <c r="C39" s="86" t="s">
        <v>242</v>
      </c>
      <c r="D39" s="91"/>
      <c r="E39" s="900"/>
      <c r="F39" s="900"/>
      <c r="G39" s="900"/>
      <c r="H39" s="900"/>
      <c r="I39" s="900"/>
      <c r="J39" s="89"/>
    </row>
    <row r="40" spans="1:10" ht="14" x14ac:dyDescent="0.3">
      <c r="A40" s="88"/>
      <c r="B40" s="91"/>
      <c r="D40" s="91"/>
      <c r="E40" s="901"/>
      <c r="F40" s="901"/>
      <c r="G40" s="901"/>
      <c r="H40" s="901"/>
      <c r="I40" s="901"/>
      <c r="J40" s="89"/>
    </row>
    <row r="41" spans="1:10" ht="3.9" customHeight="1" x14ac:dyDescent="0.3">
      <c r="A41" s="88"/>
      <c r="B41" s="91"/>
      <c r="C41" s="91"/>
      <c r="D41" s="91"/>
      <c r="J41" s="89"/>
    </row>
    <row r="42" spans="1:10" ht="14" x14ac:dyDescent="0.3">
      <c r="A42" s="88"/>
      <c r="B42" s="91" t="s">
        <v>54</v>
      </c>
      <c r="C42" s="91" t="s">
        <v>72</v>
      </c>
      <c r="D42" s="91"/>
      <c r="E42" s="900"/>
      <c r="F42" s="900"/>
      <c r="G42" s="900"/>
      <c r="H42" s="900"/>
      <c r="I42" s="900"/>
      <c r="J42" s="89"/>
    </row>
    <row r="43" spans="1:10" ht="14" x14ac:dyDescent="0.3">
      <c r="A43" s="88"/>
      <c r="B43" s="91"/>
      <c r="C43" s="86" t="s">
        <v>243</v>
      </c>
      <c r="D43" s="91"/>
      <c r="E43" s="900"/>
      <c r="F43" s="900"/>
      <c r="G43" s="900"/>
      <c r="H43" s="900"/>
      <c r="I43" s="900"/>
      <c r="J43" s="89"/>
    </row>
    <row r="44" spans="1:10" ht="14" x14ac:dyDescent="0.3">
      <c r="A44" s="88"/>
      <c r="B44" s="91"/>
      <c r="D44" s="91"/>
      <c r="E44" s="901"/>
      <c r="F44" s="901"/>
      <c r="G44" s="901"/>
      <c r="H44" s="901"/>
      <c r="I44" s="901"/>
      <c r="J44" s="89"/>
    </row>
    <row r="45" spans="1:10" ht="3.9" customHeight="1" x14ac:dyDescent="0.3">
      <c r="A45" s="88"/>
      <c r="B45" s="91"/>
      <c r="C45" s="91"/>
      <c r="D45" s="91"/>
      <c r="J45" s="89"/>
    </row>
    <row r="46" spans="1:10" ht="14" x14ac:dyDescent="0.3">
      <c r="A46" s="88"/>
      <c r="B46" s="91" t="s">
        <v>56</v>
      </c>
      <c r="C46" s="91" t="s">
        <v>73</v>
      </c>
      <c r="D46" s="91"/>
      <c r="E46" s="900"/>
      <c r="F46" s="900"/>
      <c r="G46" s="900"/>
      <c r="H46" s="900"/>
      <c r="I46" s="900"/>
      <c r="J46" s="89"/>
    </row>
    <row r="47" spans="1:10" ht="14" x14ac:dyDescent="0.3">
      <c r="A47" s="88"/>
      <c r="B47" s="91"/>
      <c r="C47" s="91" t="s">
        <v>74</v>
      </c>
      <c r="D47" s="91"/>
      <c r="E47" s="900"/>
      <c r="F47" s="900"/>
      <c r="G47" s="900"/>
      <c r="H47" s="900"/>
      <c r="I47" s="900"/>
      <c r="J47" s="89"/>
    </row>
    <row r="48" spans="1:10" ht="14" x14ac:dyDescent="0.3">
      <c r="A48" s="88"/>
      <c r="B48" s="91"/>
      <c r="D48" s="91"/>
      <c r="E48" s="900"/>
      <c r="F48" s="900"/>
      <c r="G48" s="900"/>
      <c r="H48" s="900"/>
      <c r="I48" s="900"/>
      <c r="J48" s="89"/>
    </row>
    <row r="49" spans="1:10" ht="14" x14ac:dyDescent="0.3">
      <c r="A49" s="88"/>
      <c r="B49" s="91"/>
      <c r="C49" s="91"/>
      <c r="D49" s="91"/>
      <c r="E49" s="901"/>
      <c r="F49" s="901"/>
      <c r="G49" s="901"/>
      <c r="H49" s="901"/>
      <c r="I49" s="901"/>
      <c r="J49" s="89"/>
    </row>
    <row r="50" spans="1:10" ht="8.25" customHeight="1" x14ac:dyDescent="0.3">
      <c r="A50" s="88"/>
      <c r="B50" s="91"/>
      <c r="C50" s="91"/>
      <c r="D50" s="91"/>
      <c r="J50" s="89"/>
    </row>
    <row r="51" spans="1:10" ht="14" x14ac:dyDescent="0.3">
      <c r="A51" s="88"/>
      <c r="B51" s="91" t="s">
        <v>58</v>
      </c>
      <c r="C51" s="91" t="s">
        <v>75</v>
      </c>
      <c r="D51" s="91"/>
      <c r="E51" s="900"/>
      <c r="F51" s="900"/>
      <c r="G51" s="900"/>
      <c r="H51" s="900"/>
      <c r="I51" s="900"/>
      <c r="J51" s="89"/>
    </row>
    <row r="52" spans="1:10" ht="14" x14ac:dyDescent="0.3">
      <c r="A52" s="88"/>
      <c r="B52" s="91"/>
      <c r="C52" s="86" t="s">
        <v>76</v>
      </c>
      <c r="D52" s="91"/>
      <c r="E52" s="900"/>
      <c r="F52" s="900"/>
      <c r="G52" s="900"/>
      <c r="H52" s="900"/>
      <c r="I52" s="900"/>
      <c r="J52" s="89"/>
    </row>
    <row r="53" spans="1:10" ht="14" x14ac:dyDescent="0.3">
      <c r="A53" s="88"/>
      <c r="B53" s="91"/>
      <c r="D53" s="91"/>
      <c r="E53" s="901"/>
      <c r="F53" s="901"/>
      <c r="G53" s="901"/>
      <c r="H53" s="901"/>
      <c r="I53" s="901"/>
      <c r="J53" s="89"/>
    </row>
    <row r="54" spans="1:10" ht="3.9" customHeight="1" x14ac:dyDescent="0.3">
      <c r="A54" s="88"/>
      <c r="B54" s="91"/>
      <c r="C54" s="91"/>
      <c r="I54" s="86"/>
      <c r="J54" s="89"/>
    </row>
    <row r="55" spans="1:10" ht="14" x14ac:dyDescent="0.3">
      <c r="A55" s="88"/>
      <c r="B55" s="91" t="s">
        <v>60</v>
      </c>
      <c r="C55" s="91" t="s">
        <v>77</v>
      </c>
      <c r="D55" s="91"/>
      <c r="E55" s="900"/>
      <c r="F55" s="900"/>
      <c r="G55" s="900"/>
      <c r="H55" s="900"/>
      <c r="I55" s="900"/>
      <c r="J55" s="89"/>
    </row>
    <row r="56" spans="1:10" ht="14" x14ac:dyDescent="0.3">
      <c r="A56" s="88"/>
      <c r="B56" s="91"/>
      <c r="C56" s="86" t="s">
        <v>78</v>
      </c>
      <c r="D56" s="91"/>
      <c r="E56" s="900"/>
      <c r="F56" s="900"/>
      <c r="G56" s="900"/>
      <c r="H56" s="900"/>
      <c r="I56" s="900"/>
      <c r="J56" s="89"/>
    </row>
    <row r="57" spans="1:10" ht="13.5" customHeight="1" x14ac:dyDescent="0.3">
      <c r="A57" s="88"/>
      <c r="B57" s="91"/>
      <c r="C57" s="86" t="s">
        <v>79</v>
      </c>
      <c r="D57" s="91"/>
      <c r="E57" s="900"/>
      <c r="F57" s="900"/>
      <c r="G57" s="900"/>
      <c r="H57" s="900"/>
      <c r="I57" s="900"/>
      <c r="J57" s="89"/>
    </row>
    <row r="58" spans="1:10" ht="14" x14ac:dyDescent="0.3">
      <c r="A58" s="88"/>
      <c r="B58" s="91"/>
      <c r="D58" s="91"/>
      <c r="E58" s="901"/>
      <c r="F58" s="901"/>
      <c r="G58" s="901"/>
      <c r="H58" s="901"/>
      <c r="I58" s="901"/>
      <c r="J58" s="89"/>
    </row>
    <row r="59" spans="1:10" ht="9" customHeight="1" x14ac:dyDescent="0.25">
      <c r="A59" s="101"/>
      <c r="B59" s="264"/>
      <c r="C59" s="264"/>
      <c r="D59" s="264"/>
      <c r="E59" s="264"/>
      <c r="F59" s="264"/>
      <c r="G59" s="264"/>
      <c r="H59" s="264"/>
      <c r="I59" s="265"/>
      <c r="J59" s="102"/>
    </row>
  </sheetData>
  <sheetProtection sheet="1" objects="1" scenarios="1"/>
  <mergeCells count="5">
    <mergeCell ref="E55:I58"/>
    <mergeCell ref="E38:I40"/>
    <mergeCell ref="E42:I44"/>
    <mergeCell ref="E46:I49"/>
    <mergeCell ref="E51:I53"/>
  </mergeCells>
  <phoneticPr fontId="21" type="noConversion"/>
  <conditionalFormatting sqref="A38:D39 A40:B40 D40 A41:XFD41 A42:D43 A44:B44 D44 A45:XFD52 A53:B53 D53:XFD53 A54:XFD54 A55:D57 A58:B58 D58 A59:XFD1048576">
    <cfRule type="containsErrors" dxfId="20" priority="5">
      <formula>ISERROR(A38)</formula>
    </cfRule>
  </conditionalFormatting>
  <conditionalFormatting sqref="A1:XFD37">
    <cfRule type="containsErrors" dxfId="19" priority="4">
      <formula>ISERROR(A1)</formula>
    </cfRule>
  </conditionalFormatting>
  <conditionalFormatting sqref="E38:XFD40">
    <cfRule type="containsErrors" dxfId="18" priority="3">
      <formula>ISERROR(E38)</formula>
    </cfRule>
  </conditionalFormatting>
  <conditionalFormatting sqref="E42:XFD44">
    <cfRule type="containsErrors" dxfId="17" priority="2">
      <formula>ISERROR(E42)</formula>
    </cfRule>
  </conditionalFormatting>
  <conditionalFormatting sqref="E55:XFD58">
    <cfRule type="containsErrors" dxfId="16" priority="1">
      <formula>ISERROR(E55)</formula>
    </cfRule>
  </conditionalFormatting>
  <printOptions gridLinesSet="0"/>
  <pageMargins left="0.55118110236220474" right="0.55118110236220474" top="0.98425196850393704" bottom="0.78740157480314965" header="0.51181102362204722" footer="0.51181102362204722"/>
  <pageSetup paperSize="9" scale="95" orientation="portrait" r:id="rId1"/>
  <headerFooter alignWithMargins="0">
    <oddHeader xml:space="preserve">&amp;LFreistaat Sachsen&amp;RVerhandlungsunterlagen SGB VIII vom 01.11.2012   
in der Fassung vom 16.03.2023
</oddHeader>
    <oddFooter>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97FC2C74C49B4D91769F35E5EB54AE" ma:contentTypeVersion="10" ma:contentTypeDescription="Ein neues Dokument erstellen." ma:contentTypeScope="" ma:versionID="b31ce292cb1ceff48a47aa814615c0de">
  <xsd:schema xmlns:xsd="http://www.w3.org/2001/XMLSchema" xmlns:xs="http://www.w3.org/2001/XMLSchema" xmlns:p="http://schemas.microsoft.com/office/2006/metadata/properties" xmlns:ns3="49d89cce-949d-4112-afe5-21dbd75927d8" xmlns:ns4="932beab0-a925-47c1-b71c-0813ad355389" targetNamespace="http://schemas.microsoft.com/office/2006/metadata/properties" ma:root="true" ma:fieldsID="c94f8ff7f1fd52a4850eee9d733561e4" ns3:_="" ns4:_="">
    <xsd:import namespace="49d89cce-949d-4112-afe5-21dbd75927d8"/>
    <xsd:import namespace="932beab0-a925-47c1-b71c-0813ad3553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89cce-949d-4112-afe5-21dbd75927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Freigabehinweis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beab0-a925-47c1-b71c-0813ad3553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32beab0-a925-47c1-b71c-0813ad355389" xsi:nil="true"/>
  </documentManagement>
</p:properties>
</file>

<file path=customXml/itemProps1.xml><?xml version="1.0" encoding="utf-8"?>
<ds:datastoreItem xmlns:ds="http://schemas.openxmlformats.org/officeDocument/2006/customXml" ds:itemID="{917F02A2-3B5E-46BE-9CA7-F8D56103EB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d89cce-949d-4112-afe5-21dbd75927d8"/>
    <ds:schemaRef ds:uri="932beab0-a925-47c1-b71c-0813ad3553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85C67D-C36C-42AC-BFBF-0B81479CE4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B0417D-914F-4EC7-A017-1A2D5E70026F}">
  <ds:schemaRefs>
    <ds:schemaRef ds:uri="http://schemas.microsoft.com/office/2006/metadata/properties"/>
    <ds:schemaRef ds:uri="http://www.w3.org/XML/1998/namespace"/>
    <ds:schemaRef ds:uri="49d89cce-949d-4112-afe5-21dbd75927d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932beab0-a925-47c1-b71c-0813ad35538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17</vt:i4>
      </vt:variant>
    </vt:vector>
  </HeadingPairs>
  <TitlesOfParts>
    <vt:vector size="35" baseType="lpstr">
      <vt:lpstr>Deckblatt</vt:lpstr>
      <vt:lpstr>Blatt  1 u. Anlage 1LV</vt:lpstr>
      <vt:lpstr>Blatt  2 u. Anlage 2LV</vt:lpstr>
      <vt:lpstr>Blatt  3 u. Anlage 3LV</vt:lpstr>
      <vt:lpstr>Blatt  4</vt:lpstr>
      <vt:lpstr>Blatt  5</vt:lpstr>
      <vt:lpstr>Blatt  6</vt:lpstr>
      <vt:lpstr>Blatt 6a </vt:lpstr>
      <vt:lpstr>Blatt  7</vt:lpstr>
      <vt:lpstr>Blatt  8</vt:lpstr>
      <vt:lpstr>Blatt 9 </vt:lpstr>
      <vt:lpstr>Blatt 10 </vt:lpstr>
      <vt:lpstr>Blatt  11 päd</vt:lpstr>
      <vt:lpstr>Blatt  11 therap</vt:lpstr>
      <vt:lpstr>Blatt  11 psych</vt:lpstr>
      <vt:lpstr>Protokoll 1</vt:lpstr>
      <vt:lpstr>Protokoll 2</vt:lpstr>
      <vt:lpstr>Anl.II RV-EV</vt:lpstr>
      <vt:lpstr>'Blatt  1 u. Anlage 1LV'!Druckbereich</vt:lpstr>
      <vt:lpstr>'Blatt  11 päd'!Druckbereich</vt:lpstr>
      <vt:lpstr>'Blatt  11 psych'!Druckbereich</vt:lpstr>
      <vt:lpstr>'Blatt  11 therap'!Druckbereich</vt:lpstr>
      <vt:lpstr>'Blatt  2 u. Anlage 2LV'!Druckbereich</vt:lpstr>
      <vt:lpstr>'Blatt  3 u. Anlage 3LV'!Druckbereich</vt:lpstr>
      <vt:lpstr>'Blatt  4'!Druckbereich</vt:lpstr>
      <vt:lpstr>'Blatt  5'!Druckbereich</vt:lpstr>
      <vt:lpstr>'Blatt  6'!Druckbereich</vt:lpstr>
      <vt:lpstr>'Blatt  7'!Druckbereich</vt:lpstr>
      <vt:lpstr>'Blatt  8'!Druckbereich</vt:lpstr>
      <vt:lpstr>'Blatt 10 '!Druckbereich</vt:lpstr>
      <vt:lpstr>'Blatt 6a '!Druckbereich</vt:lpstr>
      <vt:lpstr>'Blatt 9 '!Druckbereich</vt:lpstr>
      <vt:lpstr>Deckblatt!Druckbereich</vt:lpstr>
      <vt:lpstr>'Protokoll 1'!Druckbereich</vt:lpstr>
      <vt:lpstr>'Protokoll 2'!Druckbereich</vt:lpstr>
    </vt:vector>
  </TitlesOfParts>
  <Company>Dt.Paritätischer Wohlfahrtsverband LV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Mario.Chmelarz@parisax.de</dc:creator>
  <cp:lastModifiedBy>Mann, Hartmut</cp:lastModifiedBy>
  <cp:lastPrinted>2021-04-16T06:02:48Z</cp:lastPrinted>
  <dcterms:created xsi:type="dcterms:W3CDTF">2000-12-07T16:07:38Z</dcterms:created>
  <dcterms:modified xsi:type="dcterms:W3CDTF">2024-01-05T15:36:53Z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0x0101004697FC2C74C49B4D91769F35E5EB54AE</vt:lpwstr>
  </property>
</Properties>
</file>