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DieseArbeitsmappe"/>
  <mc:AlternateContent xmlns:mc="http://schemas.openxmlformats.org/markup-compatibility/2006">
    <mc:Choice Requires="x15">
      <x15ac:absPath xmlns:x15ac="http://schemas.microsoft.com/office/spreadsheetml/2010/11/ac" url="\\data.plus.aok.de\dfs\DAT\G\PP\VM\S\_ALL\SAC\GREMIEN_ARBEITSGRUPPEN\UAG Antragsunterlagen\ab_14.08.2023\04_Abstimmungen_UAG\241111 UAG\Endversion Anträge\vst\"/>
    </mc:Choice>
  </mc:AlternateContent>
  <xr:revisionPtr revIDLastSave="0" documentId="13_ncr:1_{1EE0B14F-A3BA-41AF-9067-927D590A9B62}" xr6:coauthVersionLast="47" xr6:coauthVersionMax="47" xr10:uidLastSave="{00000000-0000-0000-0000-000000000000}"/>
  <bookViews>
    <workbookView xWindow="-120" yWindow="-120" windowWidth="29040" windowHeight="15840" tabRatio="783" firstSheet="1" activeTab="1" xr2:uid="{00000000-000D-0000-FFFF-FFFF00000000}"/>
  </bookViews>
  <sheets>
    <sheet name="Versionsinfo" sheetId="16" state="hidden" r:id="rId1"/>
    <sheet name="Allgemeine Angaben" sheetId="1" r:id="rId2"/>
    <sheet name="Belegung" sheetId="2" r:id="rId3"/>
    <sheet name="Personalkostenaufstellung" sheetId="14" r:id="rId4"/>
    <sheet name="Personalaufwendungen" sheetId="3" r:id="rId5"/>
    <sheet name="Sachaufwendungen" sheetId="4" r:id="rId6"/>
    <sheet name="Forderung" sheetId="6" r:id="rId7"/>
    <sheet name="Gesamtkalkulation " sheetId="7" r:id="rId8"/>
    <sheet name="Gesamtkalkulation ab xxx" sheetId="20" state="hidden" r:id="rId9"/>
    <sheet name="Bewohnervertretung" sheetId="8" r:id="rId10"/>
    <sheet name="Allgemeine Hinweise" sheetId="15" r:id="rId11"/>
    <sheet name="Hinweise Sachaufwendungen" sheetId="11" r:id="rId12"/>
    <sheet name="Adressverzeichnis" sheetId="12" r:id="rId13"/>
    <sheet name="Tabelle3" sheetId="19" state="hidden" r:id="rId14"/>
    <sheet name="KAT" sheetId="9" state="hidden" r:id="rId15"/>
  </sheets>
  <definedNames>
    <definedName name="divisor">Belegung!$E$20</definedName>
    <definedName name="_xlnm.Print_Area" localSheetId="12">Adressverzeichnis!$A$1:$I$63</definedName>
    <definedName name="_xlnm.Print_Area" localSheetId="1">'Allgemeine Angaben'!$A$1:$N$73</definedName>
    <definedName name="_xlnm.Print_Area" localSheetId="10">'Allgemeine Hinweise'!$A$1:$G$407</definedName>
    <definedName name="_xlnm.Print_Area" localSheetId="2">Belegung!$A$1:$H$66</definedName>
    <definedName name="_xlnm.Print_Area" localSheetId="9">Bewohnervertretung!$A$1:$N$64</definedName>
    <definedName name="_xlnm.Print_Area" localSheetId="6">Forderung!$A$1:$M$78</definedName>
    <definedName name="_xlnm.Print_Area" localSheetId="7">'Gesamtkalkulation '!$A$1:$W$55</definedName>
    <definedName name="_xlnm.Print_Area" localSheetId="8">'Gesamtkalkulation ab xxx'!$A$1:$W$55</definedName>
    <definedName name="_xlnm.Print_Area" localSheetId="11">'Hinweise Sachaufwendungen'!$A$1:$C$84</definedName>
    <definedName name="_xlnm.Print_Area" localSheetId="14">KAT!$A$1</definedName>
    <definedName name="_xlnm.Print_Area" localSheetId="4">Personalaufwendungen!$A$1:$K$73</definedName>
    <definedName name="_xlnm.Print_Area" localSheetId="3">Personalkostenaufstellung!$A$1:$X$403</definedName>
    <definedName name="_xlnm.Print_Area" localSheetId="5">Sachaufwendungen!$A$1:$P$66</definedName>
    <definedName name="_xlnm.Print_Area" localSheetId="0">Versionsinfo!$A$1:$E$118</definedName>
    <definedName name="_xlnm.Print_Titles" localSheetId="11">'Hinweise Sachaufwendungen'!$1:$1</definedName>
    <definedName name="_xlnm.Print_Titles" localSheetId="0">Versionsinfo!$5:$5</definedName>
    <definedName name="eeadivisor" localSheetId="8">'Gesamtkalkulation ab xxx'!$F$11</definedName>
    <definedName name="eeadivisor">'Gesamtkalkulation '!$F$11</definedName>
    <definedName name="pnk">Personalaufwendungen!$I$59</definedName>
    <definedName name="risiko">Personalaufwendungen!$I$63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6" l="1"/>
  <c r="F64" i="6"/>
  <c r="F62" i="6"/>
  <c r="AI395" i="14"/>
  <c r="AH395" i="14"/>
  <c r="AE395" i="14"/>
  <c r="AD395" i="14"/>
  <c r="AC395" i="14"/>
  <c r="AA395" i="14"/>
  <c r="Z395" i="14"/>
  <c r="AG395" i="14"/>
  <c r="AF395" i="14"/>
  <c r="AB395" i="14"/>
  <c r="C58" i="4" l="1"/>
  <c r="AR116" i="14" l="1"/>
  <c r="D300" i="14"/>
  <c r="B333" i="14"/>
  <c r="C333" i="14" s="1"/>
  <c r="AR27" i="14"/>
  <c r="AR28" i="14"/>
  <c r="AR29" i="14"/>
  <c r="AR30" i="14"/>
  <c r="AR31" i="14"/>
  <c r="AR32" i="14"/>
  <c r="AR33" i="14"/>
  <c r="AR34" i="14"/>
  <c r="AR35" i="14"/>
  <c r="AR36" i="14"/>
  <c r="AR37" i="14"/>
  <c r="AR38" i="14"/>
  <c r="AR39" i="14"/>
  <c r="AR40" i="14"/>
  <c r="AR41" i="14"/>
  <c r="AR42" i="14"/>
  <c r="AR43" i="14"/>
  <c r="AR44" i="14"/>
  <c r="AR45" i="14"/>
  <c r="AR46" i="14"/>
  <c r="AR47" i="14"/>
  <c r="AR48" i="14"/>
  <c r="AR49" i="14"/>
  <c r="AR50" i="14"/>
  <c r="AR51" i="14"/>
  <c r="AR52" i="14"/>
  <c r="AR53" i="14"/>
  <c r="AR54" i="14"/>
  <c r="AR55" i="14"/>
  <c r="AR56" i="14"/>
  <c r="AR57" i="14"/>
  <c r="AR58" i="14"/>
  <c r="AR59" i="14"/>
  <c r="AR60" i="14"/>
  <c r="AR61" i="14"/>
  <c r="AR62" i="14"/>
  <c r="AR63" i="14"/>
  <c r="AR64" i="14"/>
  <c r="AR65" i="14"/>
  <c r="AR66" i="14"/>
  <c r="AR67" i="14"/>
  <c r="AR68" i="14"/>
  <c r="AR69" i="14"/>
  <c r="AR70" i="14"/>
  <c r="AR71" i="14"/>
  <c r="AR72" i="14"/>
  <c r="AR73" i="14"/>
  <c r="AR74" i="14"/>
  <c r="AR75" i="14"/>
  <c r="AR76" i="14"/>
  <c r="AR77" i="14"/>
  <c r="AR78" i="14"/>
  <c r="AR79" i="14"/>
  <c r="AR80" i="14"/>
  <c r="AR81" i="14"/>
  <c r="AR82" i="14"/>
  <c r="AR83" i="14"/>
  <c r="AR84" i="14"/>
  <c r="AR85" i="14"/>
  <c r="AR86" i="14"/>
  <c r="AR87" i="14"/>
  <c r="AR88" i="14"/>
  <c r="AR89" i="14"/>
  <c r="AR90" i="14"/>
  <c r="AR91" i="14"/>
  <c r="AR92" i="14"/>
  <c r="AR93" i="14"/>
  <c r="AR94" i="14"/>
  <c r="AR95" i="14"/>
  <c r="AR96" i="14"/>
  <c r="AR97" i="14"/>
  <c r="AR98" i="14"/>
  <c r="AR99" i="14"/>
  <c r="AR100" i="14"/>
  <c r="AR101" i="14"/>
  <c r="AR102" i="14"/>
  <c r="AR103" i="14"/>
  <c r="AR104" i="14"/>
  <c r="AR105" i="14"/>
  <c r="AR106" i="14"/>
  <c r="AR107" i="14"/>
  <c r="AR108" i="14"/>
  <c r="AR109" i="14"/>
  <c r="AR110" i="14"/>
  <c r="AR111" i="14"/>
  <c r="AR112" i="14"/>
  <c r="AR113" i="14"/>
  <c r="AR114" i="14"/>
  <c r="AR115" i="14"/>
  <c r="AR23" i="14"/>
  <c r="AR24" i="14"/>
  <c r="AR25" i="14"/>
  <c r="AR26" i="14"/>
  <c r="AR22" i="14"/>
  <c r="AV30" i="14"/>
  <c r="AV31" i="14"/>
  <c r="AV32" i="14"/>
  <c r="AV33" i="14"/>
  <c r="AV29" i="14"/>
  <c r="AX29" i="14" s="1"/>
  <c r="AV20" i="14"/>
  <c r="AX22" i="14" s="1"/>
  <c r="AV34" i="14" l="1"/>
  <c r="BB29" i="14"/>
  <c r="AZ29" i="14"/>
  <c r="BB33" i="14"/>
  <c r="AZ33" i="14"/>
  <c r="AX33" i="14"/>
  <c r="BB32" i="14"/>
  <c r="AZ32" i="14"/>
  <c r="AX32" i="14"/>
  <c r="BB31" i="14"/>
  <c r="AZ31" i="14"/>
  <c r="AX31" i="14"/>
  <c r="BB30" i="14"/>
  <c r="AZ30" i="14"/>
  <c r="AX30" i="14"/>
  <c r="N33" i="9"/>
  <c r="N34" i="9"/>
  <c r="N35" i="9"/>
  <c r="N36" i="9"/>
  <c r="N32" i="9"/>
  <c r="AX34" i="14" l="1"/>
  <c r="H29" i="3" s="1"/>
  <c r="AZ34" i="14"/>
  <c r="BB34" i="14"/>
  <c r="T36" i="9"/>
  <c r="R36" i="9"/>
  <c r="P36" i="9"/>
  <c r="T35" i="9"/>
  <c r="R35" i="9"/>
  <c r="P35" i="9"/>
  <c r="T34" i="9"/>
  <c r="R34" i="9"/>
  <c r="P34" i="9"/>
  <c r="T33" i="9"/>
  <c r="R33" i="9"/>
  <c r="P33" i="9"/>
  <c r="P32" i="9"/>
  <c r="T32" i="9"/>
  <c r="R32" i="9"/>
  <c r="N37" i="9"/>
  <c r="H34" i="3"/>
  <c r="B385" i="14"/>
  <c r="D384" i="14"/>
  <c r="D383" i="14"/>
  <c r="E385" i="14" s="1"/>
  <c r="B246" i="14"/>
  <c r="C246" i="14" s="1"/>
  <c r="D246" i="14"/>
  <c r="E246" i="14" s="1"/>
  <c r="D277" i="14"/>
  <c r="B277" i="14"/>
  <c r="C277" i="14" s="1"/>
  <c r="B300" i="14"/>
  <c r="C300" i="14" s="1"/>
  <c r="D333" i="14"/>
  <c r="D366" i="14"/>
  <c r="B366" i="14"/>
  <c r="C366" i="14" s="1"/>
  <c r="D379" i="14"/>
  <c r="B379" i="14"/>
  <c r="C379" i="14" s="1"/>
  <c r="E376" i="14"/>
  <c r="E377" i="14"/>
  <c r="E378" i="14"/>
  <c r="E375" i="14"/>
  <c r="E374" i="14"/>
  <c r="E373" i="14"/>
  <c r="E372" i="14"/>
  <c r="E371" i="14"/>
  <c r="E370" i="14"/>
  <c r="E369" i="14"/>
  <c r="E365" i="14"/>
  <c r="E364" i="14"/>
  <c r="E363" i="14"/>
  <c r="E362" i="14"/>
  <c r="E361" i="14"/>
  <c r="E360" i="14"/>
  <c r="E359" i="14"/>
  <c r="E358" i="14"/>
  <c r="E357" i="14"/>
  <c r="E356" i="14"/>
  <c r="E355" i="14"/>
  <c r="E354" i="14"/>
  <c r="E353" i="14"/>
  <c r="E352" i="14"/>
  <c r="E351" i="14"/>
  <c r="E350" i="14"/>
  <c r="E349" i="14"/>
  <c r="E348" i="14"/>
  <c r="E347" i="14"/>
  <c r="E346" i="14"/>
  <c r="E345" i="14"/>
  <c r="E344" i="14"/>
  <c r="E343" i="14"/>
  <c r="E342" i="14"/>
  <c r="E341" i="14"/>
  <c r="E340" i="14"/>
  <c r="E339" i="14"/>
  <c r="E338" i="14"/>
  <c r="E337" i="14"/>
  <c r="E336" i="14"/>
  <c r="E323" i="14"/>
  <c r="E324" i="14"/>
  <c r="E325" i="14"/>
  <c r="E326" i="14"/>
  <c r="E327" i="14"/>
  <c r="E328" i="14"/>
  <c r="E329" i="14"/>
  <c r="E330" i="14"/>
  <c r="E331" i="14"/>
  <c r="E332" i="14"/>
  <c r="E322" i="14"/>
  <c r="E321" i="14"/>
  <c r="E320" i="14"/>
  <c r="E319" i="14"/>
  <c r="E318" i="14"/>
  <c r="E317" i="14"/>
  <c r="E316" i="14"/>
  <c r="E315" i="14"/>
  <c r="E314" i="14"/>
  <c r="E313" i="14"/>
  <c r="E312" i="14"/>
  <c r="E311" i="14"/>
  <c r="E310" i="14"/>
  <c r="E309" i="14"/>
  <c r="E308" i="14"/>
  <c r="E307" i="14"/>
  <c r="E306" i="14"/>
  <c r="E305" i="14"/>
  <c r="E304" i="14"/>
  <c r="E303" i="14"/>
  <c r="E295" i="14"/>
  <c r="E296" i="14"/>
  <c r="E297" i="14"/>
  <c r="E298" i="14"/>
  <c r="E299" i="14"/>
  <c r="E294" i="14"/>
  <c r="E293" i="14"/>
  <c r="E292" i="14"/>
  <c r="E291" i="14"/>
  <c r="E290" i="14"/>
  <c r="E289" i="14"/>
  <c r="E288" i="14"/>
  <c r="E287" i="14"/>
  <c r="E286" i="14"/>
  <c r="E285" i="14"/>
  <c r="E284" i="14"/>
  <c r="E283" i="14"/>
  <c r="E282" i="14"/>
  <c r="E281" i="14"/>
  <c r="E280" i="14"/>
  <c r="E267" i="14"/>
  <c r="E268" i="14"/>
  <c r="E269" i="14"/>
  <c r="E270" i="14"/>
  <c r="E271" i="14"/>
  <c r="E272" i="14"/>
  <c r="E273" i="14"/>
  <c r="E274" i="14"/>
  <c r="E275" i="14"/>
  <c r="E276" i="14"/>
  <c r="E266" i="14"/>
  <c r="E265" i="14"/>
  <c r="E264" i="14"/>
  <c r="E263" i="14"/>
  <c r="E262" i="14"/>
  <c r="E261" i="14"/>
  <c r="E260" i="14"/>
  <c r="E259" i="14"/>
  <c r="E258" i="14"/>
  <c r="E257" i="14"/>
  <c r="E256" i="14"/>
  <c r="E255" i="14"/>
  <c r="E254" i="14"/>
  <c r="E253" i="14"/>
  <c r="E252" i="14"/>
  <c r="E235" i="14"/>
  <c r="E236" i="14"/>
  <c r="E237" i="14"/>
  <c r="E238" i="14"/>
  <c r="E239" i="14"/>
  <c r="E240" i="14"/>
  <c r="E241" i="14"/>
  <c r="E242" i="14"/>
  <c r="E243" i="14"/>
  <c r="E244" i="14"/>
  <c r="E245" i="14"/>
  <c r="E234" i="14"/>
  <c r="E233" i="14"/>
  <c r="E232" i="14"/>
  <c r="E231" i="14"/>
  <c r="D225" i="14"/>
  <c r="B2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E163" i="14"/>
  <c r="E164" i="14"/>
  <c r="E165" i="14"/>
  <c r="E166" i="14"/>
  <c r="E167" i="14"/>
  <c r="E168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96" i="14"/>
  <c r="E197" i="14"/>
  <c r="E198" i="14"/>
  <c r="E199" i="14"/>
  <c r="E200" i="14"/>
  <c r="E201" i="14"/>
  <c r="E202" i="14"/>
  <c r="E203" i="14"/>
  <c r="E204" i="14"/>
  <c r="E205" i="14"/>
  <c r="E206" i="14"/>
  <c r="E207" i="14"/>
  <c r="E208" i="14"/>
  <c r="E209" i="14"/>
  <c r="E210" i="14"/>
  <c r="E211" i="14"/>
  <c r="E212" i="14"/>
  <c r="E213" i="14"/>
  <c r="E214" i="14"/>
  <c r="E215" i="14"/>
  <c r="E216" i="14"/>
  <c r="E217" i="14"/>
  <c r="E218" i="14"/>
  <c r="E219" i="14"/>
  <c r="E220" i="14"/>
  <c r="E221" i="14"/>
  <c r="E222" i="14"/>
  <c r="E223" i="14"/>
  <c r="E224" i="14"/>
  <c r="E125" i="14"/>
  <c r="D1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22" i="14"/>
  <c r="B122" i="14"/>
  <c r="C122" i="14" s="1"/>
  <c r="H122" i="14"/>
  <c r="B5" i="14"/>
  <c r="B4" i="14"/>
  <c r="B3" i="14"/>
  <c r="A4" i="14"/>
  <c r="A5" i="14"/>
  <c r="A3" i="14"/>
  <c r="T37" i="9" l="1"/>
  <c r="P37" i="9"/>
  <c r="G29" i="3" s="1"/>
  <c r="R37" i="9"/>
  <c r="BC34" i="14"/>
  <c r="E122" i="14"/>
  <c r="B228" i="14"/>
  <c r="C228" i="14" s="1"/>
  <c r="C225" i="14"/>
  <c r="D228" i="14"/>
  <c r="E225" i="14"/>
  <c r="E379" i="14"/>
  <c r="E366" i="14"/>
  <c r="E333" i="14"/>
  <c r="E277" i="14"/>
  <c r="E228" i="14" l="1"/>
  <c r="U37" i="9"/>
  <c r="S54" i="20"/>
  <c r="Q54" i="20"/>
  <c r="O54" i="20"/>
  <c r="M54" i="20"/>
  <c r="K54" i="20"/>
  <c r="I54" i="20"/>
  <c r="G54" i="20"/>
  <c r="C54" i="20"/>
  <c r="B46" i="20"/>
  <c r="C45" i="20"/>
  <c r="B45" i="20"/>
  <c r="C44" i="20"/>
  <c r="B44" i="20"/>
  <c r="C43" i="20"/>
  <c r="B43" i="20"/>
  <c r="C42" i="20"/>
  <c r="B42" i="20"/>
  <c r="C41" i="20"/>
  <c r="B41" i="20"/>
  <c r="C40" i="20"/>
  <c r="B40" i="20"/>
  <c r="C39" i="20"/>
  <c r="B39" i="20"/>
  <c r="C36" i="20"/>
  <c r="C35" i="20"/>
  <c r="C34" i="20"/>
  <c r="C33" i="20"/>
  <c r="C32" i="20"/>
  <c r="C31" i="20"/>
  <c r="C30" i="20"/>
  <c r="C29" i="20"/>
  <c r="C28" i="20"/>
  <c r="C27" i="20"/>
  <c r="C23" i="20"/>
  <c r="C22" i="20"/>
  <c r="C21" i="20"/>
  <c r="C20" i="20"/>
  <c r="C19" i="20"/>
  <c r="C18" i="20"/>
  <c r="C17" i="20"/>
  <c r="P10" i="20"/>
  <c r="N10" i="20"/>
  <c r="L10" i="20"/>
  <c r="J10" i="20"/>
  <c r="H10" i="20"/>
  <c r="L6" i="20"/>
  <c r="J6" i="20"/>
  <c r="D6" i="20"/>
  <c r="P4" i="20"/>
  <c r="N4" i="20"/>
  <c r="A1" i="20"/>
  <c r="E10" i="20" l="1"/>
  <c r="P6" i="20"/>
  <c r="H11" i="20"/>
  <c r="J11" i="20"/>
  <c r="L11" i="20"/>
  <c r="N11" i="20"/>
  <c r="P11" i="20"/>
  <c r="F11" i="20" l="1"/>
  <c r="E11" i="20"/>
  <c r="C54" i="7" l="1"/>
  <c r="U385" i="14" l="1"/>
  <c r="L125" i="14" l="1"/>
  <c r="AD125" i="14"/>
  <c r="Z125" i="14"/>
  <c r="Z337" i="14" l="1"/>
  <c r="AA337" i="14"/>
  <c r="AB337" i="14"/>
  <c r="AC337" i="14"/>
  <c r="AD337" i="14"/>
  <c r="AE337" i="14"/>
  <c r="AF337" i="14"/>
  <c r="AG337" i="14"/>
  <c r="AH337" i="14"/>
  <c r="AI337" i="14"/>
  <c r="AJ337" i="14"/>
  <c r="AK337" i="14"/>
  <c r="AL337" i="14"/>
  <c r="AM337" i="14"/>
  <c r="AN337" i="14"/>
  <c r="AO337" i="14"/>
  <c r="AP337" i="14"/>
  <c r="AQ337" i="14"/>
  <c r="Z338" i="14"/>
  <c r="AA338" i="14"/>
  <c r="AB338" i="14"/>
  <c r="AC338" i="14"/>
  <c r="AD338" i="14"/>
  <c r="AE338" i="14"/>
  <c r="AF338" i="14"/>
  <c r="AG338" i="14"/>
  <c r="AH338" i="14"/>
  <c r="AI338" i="14"/>
  <c r="AJ338" i="14"/>
  <c r="AK338" i="14"/>
  <c r="AL338" i="14"/>
  <c r="AM338" i="14"/>
  <c r="AN338" i="14"/>
  <c r="AO338" i="14"/>
  <c r="AP338" i="14"/>
  <c r="AQ338" i="14"/>
  <c r="Z339" i="14"/>
  <c r="AA339" i="14"/>
  <c r="AB339" i="14"/>
  <c r="AC339" i="14"/>
  <c r="AD339" i="14"/>
  <c r="AE339" i="14"/>
  <c r="AF339" i="14"/>
  <c r="AG339" i="14"/>
  <c r="AH339" i="14"/>
  <c r="AI339" i="14"/>
  <c r="AJ339" i="14"/>
  <c r="AK339" i="14"/>
  <c r="AL339" i="14"/>
  <c r="AM339" i="14"/>
  <c r="AN339" i="14"/>
  <c r="AO339" i="14"/>
  <c r="AP339" i="14"/>
  <c r="AQ339" i="14"/>
  <c r="Z340" i="14"/>
  <c r="AA340" i="14"/>
  <c r="AB340" i="14"/>
  <c r="AC340" i="14"/>
  <c r="AD340" i="14"/>
  <c r="AE340" i="14"/>
  <c r="AF340" i="14"/>
  <c r="AG340" i="14"/>
  <c r="AH340" i="14"/>
  <c r="AI340" i="14"/>
  <c r="AJ340" i="14"/>
  <c r="AK340" i="14"/>
  <c r="AL340" i="14"/>
  <c r="AM340" i="14"/>
  <c r="AN340" i="14"/>
  <c r="AO340" i="14"/>
  <c r="AP340" i="14"/>
  <c r="AQ340" i="14"/>
  <c r="Z341" i="14"/>
  <c r="AA341" i="14"/>
  <c r="AB341" i="14"/>
  <c r="AC341" i="14"/>
  <c r="AD341" i="14"/>
  <c r="AE341" i="14"/>
  <c r="AF341" i="14"/>
  <c r="AG341" i="14"/>
  <c r="AH341" i="14"/>
  <c r="AI341" i="14"/>
  <c r="AJ341" i="14"/>
  <c r="AK341" i="14"/>
  <c r="AL341" i="14"/>
  <c r="AM341" i="14"/>
  <c r="AN341" i="14"/>
  <c r="AO341" i="14"/>
  <c r="AP341" i="14"/>
  <c r="AQ341" i="14"/>
  <c r="Z342" i="14"/>
  <c r="AA342" i="14"/>
  <c r="AB342" i="14"/>
  <c r="AC342" i="14"/>
  <c r="AD342" i="14"/>
  <c r="AE342" i="14"/>
  <c r="AF342" i="14"/>
  <c r="AG342" i="14"/>
  <c r="AH342" i="14"/>
  <c r="AI342" i="14"/>
  <c r="AJ342" i="14"/>
  <c r="AK342" i="14"/>
  <c r="AL342" i="14"/>
  <c r="AM342" i="14"/>
  <c r="AN342" i="14"/>
  <c r="AO342" i="14"/>
  <c r="AP342" i="14"/>
  <c r="AQ342" i="14"/>
  <c r="Z343" i="14"/>
  <c r="AA343" i="14"/>
  <c r="AB343" i="14"/>
  <c r="AC343" i="14"/>
  <c r="AD343" i="14"/>
  <c r="AE343" i="14"/>
  <c r="AF343" i="14"/>
  <c r="AG343" i="14"/>
  <c r="AH343" i="14"/>
  <c r="AI343" i="14"/>
  <c r="AJ343" i="14"/>
  <c r="AK343" i="14"/>
  <c r="AL343" i="14"/>
  <c r="AM343" i="14"/>
  <c r="AN343" i="14"/>
  <c r="AO343" i="14"/>
  <c r="AP343" i="14"/>
  <c r="AQ343" i="14"/>
  <c r="Z344" i="14"/>
  <c r="AA344" i="14"/>
  <c r="AB344" i="14"/>
  <c r="AC344" i="14"/>
  <c r="AD344" i="14"/>
  <c r="AE344" i="14"/>
  <c r="AF344" i="14"/>
  <c r="AG344" i="14"/>
  <c r="AH344" i="14"/>
  <c r="AI344" i="14"/>
  <c r="AJ344" i="14"/>
  <c r="AK344" i="14"/>
  <c r="AL344" i="14"/>
  <c r="AM344" i="14"/>
  <c r="AN344" i="14"/>
  <c r="AO344" i="14"/>
  <c r="AP344" i="14"/>
  <c r="AQ344" i="14"/>
  <c r="Z345" i="14"/>
  <c r="AA345" i="14"/>
  <c r="AB345" i="14"/>
  <c r="AC345" i="14"/>
  <c r="AD345" i="14"/>
  <c r="AE345" i="14"/>
  <c r="AF345" i="14"/>
  <c r="AG345" i="14"/>
  <c r="AH345" i="14"/>
  <c r="AI345" i="14"/>
  <c r="AJ345" i="14"/>
  <c r="AK345" i="14"/>
  <c r="AL345" i="14"/>
  <c r="AM345" i="14"/>
  <c r="AN345" i="14"/>
  <c r="AO345" i="14"/>
  <c r="AP345" i="14"/>
  <c r="AQ345" i="14"/>
  <c r="Z346" i="14"/>
  <c r="AA346" i="14"/>
  <c r="AB346" i="14"/>
  <c r="AC346" i="14"/>
  <c r="AD346" i="14"/>
  <c r="AE346" i="14"/>
  <c r="AF346" i="14"/>
  <c r="AG346" i="14"/>
  <c r="AH346" i="14"/>
  <c r="AI346" i="14"/>
  <c r="AJ346" i="14"/>
  <c r="AK346" i="14"/>
  <c r="AL346" i="14"/>
  <c r="AM346" i="14"/>
  <c r="AN346" i="14"/>
  <c r="AO346" i="14"/>
  <c r="AP346" i="14"/>
  <c r="AQ346" i="14"/>
  <c r="Z347" i="14"/>
  <c r="AA347" i="14"/>
  <c r="AB347" i="14"/>
  <c r="AC347" i="14"/>
  <c r="AD347" i="14"/>
  <c r="AE347" i="14"/>
  <c r="AF347" i="14"/>
  <c r="AG347" i="14"/>
  <c r="AH347" i="14"/>
  <c r="AI347" i="14"/>
  <c r="AJ347" i="14"/>
  <c r="AK347" i="14"/>
  <c r="AL347" i="14"/>
  <c r="AM347" i="14"/>
  <c r="AN347" i="14"/>
  <c r="AO347" i="14"/>
  <c r="AP347" i="14"/>
  <c r="AQ347" i="14"/>
  <c r="Z348" i="14"/>
  <c r="AA348" i="14"/>
  <c r="AB348" i="14"/>
  <c r="AC348" i="14"/>
  <c r="AD348" i="14"/>
  <c r="AE348" i="14"/>
  <c r="AF348" i="14"/>
  <c r="AG348" i="14"/>
  <c r="AH348" i="14"/>
  <c r="AI348" i="14"/>
  <c r="AJ348" i="14"/>
  <c r="AK348" i="14"/>
  <c r="AL348" i="14"/>
  <c r="AM348" i="14"/>
  <c r="AN348" i="14"/>
  <c r="AO348" i="14"/>
  <c r="AP348" i="14"/>
  <c r="AQ348" i="14"/>
  <c r="Z349" i="14"/>
  <c r="AA349" i="14"/>
  <c r="AB349" i="14"/>
  <c r="AC349" i="14"/>
  <c r="AD349" i="14"/>
  <c r="AE349" i="14"/>
  <c r="AF349" i="14"/>
  <c r="AG349" i="14"/>
  <c r="AH349" i="14"/>
  <c r="AI349" i="14"/>
  <c r="AJ349" i="14"/>
  <c r="AK349" i="14"/>
  <c r="AL349" i="14"/>
  <c r="AM349" i="14"/>
  <c r="AN349" i="14"/>
  <c r="AO349" i="14"/>
  <c r="AP349" i="14"/>
  <c r="AQ349" i="14"/>
  <c r="Z350" i="14"/>
  <c r="AA350" i="14"/>
  <c r="AB350" i="14"/>
  <c r="AC350" i="14"/>
  <c r="AD350" i="14"/>
  <c r="AE350" i="14"/>
  <c r="AF350" i="14"/>
  <c r="AG350" i="14"/>
  <c r="AH350" i="14"/>
  <c r="AI350" i="14"/>
  <c r="AJ350" i="14"/>
  <c r="AK350" i="14"/>
  <c r="AL350" i="14"/>
  <c r="AM350" i="14"/>
  <c r="AN350" i="14"/>
  <c r="AO350" i="14"/>
  <c r="AP350" i="14"/>
  <c r="AQ350" i="14"/>
  <c r="Z351" i="14"/>
  <c r="AA351" i="14"/>
  <c r="AB351" i="14"/>
  <c r="AC351" i="14"/>
  <c r="AD351" i="14"/>
  <c r="AE351" i="14"/>
  <c r="AF351" i="14"/>
  <c r="AG351" i="14"/>
  <c r="AH351" i="14"/>
  <c r="AI351" i="14"/>
  <c r="AJ351" i="14"/>
  <c r="AK351" i="14"/>
  <c r="AL351" i="14"/>
  <c r="AM351" i="14"/>
  <c r="AN351" i="14"/>
  <c r="AO351" i="14"/>
  <c r="AP351" i="14"/>
  <c r="AQ351" i="14"/>
  <c r="Z352" i="14"/>
  <c r="AA352" i="14"/>
  <c r="AB352" i="14"/>
  <c r="AC352" i="14"/>
  <c r="AD352" i="14"/>
  <c r="AE352" i="14"/>
  <c r="AF352" i="14"/>
  <c r="AG352" i="14"/>
  <c r="AH352" i="14"/>
  <c r="AI352" i="14"/>
  <c r="AJ352" i="14"/>
  <c r="AK352" i="14"/>
  <c r="AL352" i="14"/>
  <c r="AM352" i="14"/>
  <c r="AN352" i="14"/>
  <c r="AO352" i="14"/>
  <c r="AP352" i="14"/>
  <c r="AQ352" i="14"/>
  <c r="Z353" i="14"/>
  <c r="AA353" i="14"/>
  <c r="AB353" i="14"/>
  <c r="AC353" i="14"/>
  <c r="AD353" i="14"/>
  <c r="AE353" i="14"/>
  <c r="AF353" i="14"/>
  <c r="AG353" i="14"/>
  <c r="AH353" i="14"/>
  <c r="AI353" i="14"/>
  <c r="AJ353" i="14"/>
  <c r="AK353" i="14"/>
  <c r="AL353" i="14"/>
  <c r="AM353" i="14"/>
  <c r="AN353" i="14"/>
  <c r="AO353" i="14"/>
  <c r="AP353" i="14"/>
  <c r="AQ353" i="14"/>
  <c r="Z354" i="14"/>
  <c r="AA354" i="14"/>
  <c r="AB354" i="14"/>
  <c r="AC354" i="14"/>
  <c r="AD354" i="14"/>
  <c r="AE354" i="14"/>
  <c r="AF354" i="14"/>
  <c r="AG354" i="14"/>
  <c r="AH354" i="14"/>
  <c r="AI354" i="14"/>
  <c r="AJ354" i="14"/>
  <c r="AK354" i="14"/>
  <c r="AL354" i="14"/>
  <c r="AM354" i="14"/>
  <c r="AN354" i="14"/>
  <c r="AO354" i="14"/>
  <c r="AP354" i="14"/>
  <c r="AQ354" i="14"/>
  <c r="Z355" i="14"/>
  <c r="AA355" i="14"/>
  <c r="AB355" i="14"/>
  <c r="AC355" i="14"/>
  <c r="AD355" i="14"/>
  <c r="AE355" i="14"/>
  <c r="AF355" i="14"/>
  <c r="AG355" i="14"/>
  <c r="AH355" i="14"/>
  <c r="AI355" i="14"/>
  <c r="AJ355" i="14"/>
  <c r="AK355" i="14"/>
  <c r="AL355" i="14"/>
  <c r="AM355" i="14"/>
  <c r="AN355" i="14"/>
  <c r="AO355" i="14"/>
  <c r="AP355" i="14"/>
  <c r="AQ355" i="14"/>
  <c r="Z356" i="14"/>
  <c r="AA356" i="14"/>
  <c r="AB356" i="14"/>
  <c r="AC356" i="14"/>
  <c r="AD356" i="14"/>
  <c r="AE356" i="14"/>
  <c r="AF356" i="14"/>
  <c r="AG356" i="14"/>
  <c r="AH356" i="14"/>
  <c r="AI356" i="14"/>
  <c r="AJ356" i="14"/>
  <c r="AK356" i="14"/>
  <c r="AL356" i="14"/>
  <c r="AM356" i="14"/>
  <c r="AN356" i="14"/>
  <c r="AO356" i="14"/>
  <c r="AP356" i="14"/>
  <c r="AQ356" i="14"/>
  <c r="Z357" i="14"/>
  <c r="AA357" i="14"/>
  <c r="AB357" i="14"/>
  <c r="AC357" i="14"/>
  <c r="AD357" i="14"/>
  <c r="AE357" i="14"/>
  <c r="AF357" i="14"/>
  <c r="AG357" i="14"/>
  <c r="AH357" i="14"/>
  <c r="AI357" i="14"/>
  <c r="AJ357" i="14"/>
  <c r="AK357" i="14"/>
  <c r="AL357" i="14"/>
  <c r="AM357" i="14"/>
  <c r="AN357" i="14"/>
  <c r="AO357" i="14"/>
  <c r="AP357" i="14"/>
  <c r="AQ357" i="14"/>
  <c r="Z358" i="14"/>
  <c r="AA358" i="14"/>
  <c r="AB358" i="14"/>
  <c r="AC358" i="14"/>
  <c r="AD358" i="14"/>
  <c r="AE358" i="14"/>
  <c r="AF358" i="14"/>
  <c r="AG358" i="14"/>
  <c r="AH358" i="14"/>
  <c r="AI358" i="14"/>
  <c r="AJ358" i="14"/>
  <c r="AK358" i="14"/>
  <c r="AL358" i="14"/>
  <c r="AM358" i="14"/>
  <c r="AN358" i="14"/>
  <c r="AO358" i="14"/>
  <c r="AP358" i="14"/>
  <c r="AQ358" i="14"/>
  <c r="Z359" i="14"/>
  <c r="AA359" i="14"/>
  <c r="AB359" i="14"/>
  <c r="AC359" i="14"/>
  <c r="AD359" i="14"/>
  <c r="AE359" i="14"/>
  <c r="AF359" i="14"/>
  <c r="AG359" i="14"/>
  <c r="AH359" i="14"/>
  <c r="AI359" i="14"/>
  <c r="AJ359" i="14"/>
  <c r="AK359" i="14"/>
  <c r="AL359" i="14"/>
  <c r="AM359" i="14"/>
  <c r="AN359" i="14"/>
  <c r="AO359" i="14"/>
  <c r="AP359" i="14"/>
  <c r="AQ359" i="14"/>
  <c r="Z360" i="14"/>
  <c r="AA360" i="14"/>
  <c r="AB360" i="14"/>
  <c r="AC360" i="14"/>
  <c r="AD360" i="14"/>
  <c r="AE360" i="14"/>
  <c r="AF360" i="14"/>
  <c r="AG360" i="14"/>
  <c r="AH360" i="14"/>
  <c r="AI360" i="14"/>
  <c r="AJ360" i="14"/>
  <c r="AK360" i="14"/>
  <c r="AL360" i="14"/>
  <c r="AM360" i="14"/>
  <c r="AN360" i="14"/>
  <c r="AO360" i="14"/>
  <c r="AP360" i="14"/>
  <c r="AQ360" i="14"/>
  <c r="Z361" i="14"/>
  <c r="AA361" i="14"/>
  <c r="AB361" i="14"/>
  <c r="AC361" i="14"/>
  <c r="AD361" i="14"/>
  <c r="AE361" i="14"/>
  <c r="AF361" i="14"/>
  <c r="AG361" i="14"/>
  <c r="AH361" i="14"/>
  <c r="AI361" i="14"/>
  <c r="AJ361" i="14"/>
  <c r="AK361" i="14"/>
  <c r="AL361" i="14"/>
  <c r="AM361" i="14"/>
  <c r="AN361" i="14"/>
  <c r="AO361" i="14"/>
  <c r="AP361" i="14"/>
  <c r="AQ361" i="14"/>
  <c r="Z362" i="14"/>
  <c r="AA362" i="14"/>
  <c r="AB362" i="14"/>
  <c r="AC362" i="14"/>
  <c r="AD362" i="14"/>
  <c r="AE362" i="14"/>
  <c r="AF362" i="14"/>
  <c r="AG362" i="14"/>
  <c r="AH362" i="14"/>
  <c r="AI362" i="14"/>
  <c r="AJ362" i="14"/>
  <c r="AK362" i="14"/>
  <c r="AL362" i="14"/>
  <c r="AM362" i="14"/>
  <c r="AN362" i="14"/>
  <c r="AO362" i="14"/>
  <c r="AP362" i="14"/>
  <c r="AQ362" i="14"/>
  <c r="Z363" i="14"/>
  <c r="AA363" i="14"/>
  <c r="AB363" i="14"/>
  <c r="AC363" i="14"/>
  <c r="AD363" i="14"/>
  <c r="AE363" i="14"/>
  <c r="AF363" i="14"/>
  <c r="AG363" i="14"/>
  <c r="AH363" i="14"/>
  <c r="AI363" i="14"/>
  <c r="AJ363" i="14"/>
  <c r="AK363" i="14"/>
  <c r="AL363" i="14"/>
  <c r="AM363" i="14"/>
  <c r="AN363" i="14"/>
  <c r="AO363" i="14"/>
  <c r="AP363" i="14"/>
  <c r="AQ363" i="14"/>
  <c r="Z364" i="14"/>
  <c r="AA364" i="14"/>
  <c r="AB364" i="14"/>
  <c r="AC364" i="14"/>
  <c r="AD364" i="14"/>
  <c r="AE364" i="14"/>
  <c r="AF364" i="14"/>
  <c r="AG364" i="14"/>
  <c r="AH364" i="14"/>
  <c r="AI364" i="14"/>
  <c r="AJ364" i="14"/>
  <c r="AK364" i="14"/>
  <c r="AL364" i="14"/>
  <c r="AM364" i="14"/>
  <c r="AN364" i="14"/>
  <c r="AO364" i="14"/>
  <c r="AP364" i="14"/>
  <c r="AQ364" i="14"/>
  <c r="Z365" i="14"/>
  <c r="AA365" i="14"/>
  <c r="AB365" i="14"/>
  <c r="AC365" i="14"/>
  <c r="AD365" i="14"/>
  <c r="AE365" i="14"/>
  <c r="AF365" i="14"/>
  <c r="AG365" i="14"/>
  <c r="AH365" i="14"/>
  <c r="AI365" i="14"/>
  <c r="AJ365" i="14"/>
  <c r="AK365" i="14"/>
  <c r="AL365" i="14"/>
  <c r="AM365" i="14"/>
  <c r="AN365" i="14"/>
  <c r="AO365" i="14"/>
  <c r="AP365" i="14"/>
  <c r="AQ365" i="14"/>
  <c r="AQ336" i="14"/>
  <c r="AP336" i="14"/>
  <c r="AO336" i="14"/>
  <c r="AN336" i="14"/>
  <c r="AM336" i="14"/>
  <c r="AL336" i="14"/>
  <c r="AK336" i="14"/>
  <c r="AJ336" i="14"/>
  <c r="AI336" i="14"/>
  <c r="AH336" i="14"/>
  <c r="AG336" i="14"/>
  <c r="AF336" i="14"/>
  <c r="AE336" i="14"/>
  <c r="AD336" i="14"/>
  <c r="AC336" i="14"/>
  <c r="AB336" i="14"/>
  <c r="AA336" i="14"/>
  <c r="Z336" i="14"/>
  <c r="Z304" i="14"/>
  <c r="AA304" i="14"/>
  <c r="AB304" i="14"/>
  <c r="AC304" i="14"/>
  <c r="AD304" i="14"/>
  <c r="AE304" i="14"/>
  <c r="AF304" i="14"/>
  <c r="AG304" i="14"/>
  <c r="AH304" i="14"/>
  <c r="AI304" i="14"/>
  <c r="AJ304" i="14"/>
  <c r="AK304" i="14"/>
  <c r="AL304" i="14"/>
  <c r="AM304" i="14"/>
  <c r="AN304" i="14"/>
  <c r="AO304" i="14"/>
  <c r="AP304" i="14"/>
  <c r="AQ304" i="14"/>
  <c r="Z305" i="14"/>
  <c r="AA305" i="14"/>
  <c r="AB305" i="14"/>
  <c r="AC305" i="14"/>
  <c r="AD305" i="14"/>
  <c r="AE305" i="14"/>
  <c r="AF305" i="14"/>
  <c r="AG305" i="14"/>
  <c r="AH305" i="14"/>
  <c r="AI305" i="14"/>
  <c r="AJ305" i="14"/>
  <c r="AK305" i="14"/>
  <c r="AL305" i="14"/>
  <c r="AM305" i="14"/>
  <c r="AN305" i="14"/>
  <c r="AO305" i="14"/>
  <c r="AP305" i="14"/>
  <c r="AQ305" i="14"/>
  <c r="Z306" i="14"/>
  <c r="AA306" i="14"/>
  <c r="AB306" i="14"/>
  <c r="AC306" i="14"/>
  <c r="AD306" i="14"/>
  <c r="AE306" i="14"/>
  <c r="AF306" i="14"/>
  <c r="AG306" i="14"/>
  <c r="AH306" i="14"/>
  <c r="AI306" i="14"/>
  <c r="AJ306" i="14"/>
  <c r="AK306" i="14"/>
  <c r="AL306" i="14"/>
  <c r="AM306" i="14"/>
  <c r="AN306" i="14"/>
  <c r="AO306" i="14"/>
  <c r="AP306" i="14"/>
  <c r="AQ306" i="14"/>
  <c r="Z307" i="14"/>
  <c r="AA307" i="14"/>
  <c r="AB307" i="14"/>
  <c r="AC307" i="14"/>
  <c r="AD307" i="14"/>
  <c r="AE307" i="14"/>
  <c r="AF307" i="14"/>
  <c r="AG307" i="14"/>
  <c r="AH307" i="14"/>
  <c r="AI307" i="14"/>
  <c r="AJ307" i="14"/>
  <c r="AK307" i="14"/>
  <c r="AL307" i="14"/>
  <c r="AM307" i="14"/>
  <c r="AN307" i="14"/>
  <c r="AO307" i="14"/>
  <c r="AP307" i="14"/>
  <c r="AQ307" i="14"/>
  <c r="Z308" i="14"/>
  <c r="AA308" i="14"/>
  <c r="AB308" i="14"/>
  <c r="AC308" i="14"/>
  <c r="AD308" i="14"/>
  <c r="AE308" i="14"/>
  <c r="AF308" i="14"/>
  <c r="AG308" i="14"/>
  <c r="AH308" i="14"/>
  <c r="AI308" i="14"/>
  <c r="AJ308" i="14"/>
  <c r="AK308" i="14"/>
  <c r="AL308" i="14"/>
  <c r="AM308" i="14"/>
  <c r="AN308" i="14"/>
  <c r="AO308" i="14"/>
  <c r="AP308" i="14"/>
  <c r="AQ308" i="14"/>
  <c r="Z309" i="14"/>
  <c r="AA309" i="14"/>
  <c r="AB309" i="14"/>
  <c r="AC309" i="14"/>
  <c r="AD309" i="14"/>
  <c r="AE309" i="14"/>
  <c r="AF309" i="14"/>
  <c r="AG309" i="14"/>
  <c r="AH309" i="14"/>
  <c r="AI309" i="14"/>
  <c r="AJ309" i="14"/>
  <c r="AK309" i="14"/>
  <c r="AL309" i="14"/>
  <c r="AM309" i="14"/>
  <c r="AN309" i="14"/>
  <c r="AO309" i="14"/>
  <c r="AP309" i="14"/>
  <c r="AQ309" i="14"/>
  <c r="Z310" i="14"/>
  <c r="AA310" i="14"/>
  <c r="AB310" i="14"/>
  <c r="AC310" i="14"/>
  <c r="AD310" i="14"/>
  <c r="AE310" i="14"/>
  <c r="AF310" i="14"/>
  <c r="AG310" i="14"/>
  <c r="AH310" i="14"/>
  <c r="AI310" i="14"/>
  <c r="AJ310" i="14"/>
  <c r="AK310" i="14"/>
  <c r="AL310" i="14"/>
  <c r="AM310" i="14"/>
  <c r="AN310" i="14"/>
  <c r="AO310" i="14"/>
  <c r="AP310" i="14"/>
  <c r="AQ310" i="14"/>
  <c r="Z311" i="14"/>
  <c r="AA311" i="14"/>
  <c r="AB311" i="14"/>
  <c r="AC311" i="14"/>
  <c r="AD311" i="14"/>
  <c r="AE311" i="14"/>
  <c r="AF311" i="14"/>
  <c r="AG311" i="14"/>
  <c r="AH311" i="14"/>
  <c r="AI311" i="14"/>
  <c r="AJ311" i="14"/>
  <c r="AK311" i="14"/>
  <c r="AL311" i="14"/>
  <c r="AM311" i="14"/>
  <c r="AN311" i="14"/>
  <c r="AO311" i="14"/>
  <c r="AP311" i="14"/>
  <c r="AQ311" i="14"/>
  <c r="Z312" i="14"/>
  <c r="AA312" i="14"/>
  <c r="AB312" i="14"/>
  <c r="AC312" i="14"/>
  <c r="AD312" i="14"/>
  <c r="AE312" i="14"/>
  <c r="AF312" i="14"/>
  <c r="AG312" i="14"/>
  <c r="AH312" i="14"/>
  <c r="AI312" i="14"/>
  <c r="AJ312" i="14"/>
  <c r="AK312" i="14"/>
  <c r="AL312" i="14"/>
  <c r="AM312" i="14"/>
  <c r="AN312" i="14"/>
  <c r="AO312" i="14"/>
  <c r="AP312" i="14"/>
  <c r="AQ312" i="14"/>
  <c r="Z313" i="14"/>
  <c r="AA313" i="14"/>
  <c r="AB313" i="14"/>
  <c r="AC313" i="14"/>
  <c r="AD313" i="14"/>
  <c r="AE313" i="14"/>
  <c r="AF313" i="14"/>
  <c r="AG313" i="14"/>
  <c r="AH313" i="14"/>
  <c r="AI313" i="14"/>
  <c r="AJ313" i="14"/>
  <c r="AK313" i="14"/>
  <c r="AL313" i="14"/>
  <c r="AM313" i="14"/>
  <c r="AN313" i="14"/>
  <c r="AO313" i="14"/>
  <c r="AP313" i="14"/>
  <c r="AQ313" i="14"/>
  <c r="Z314" i="14"/>
  <c r="AA314" i="14"/>
  <c r="AB314" i="14"/>
  <c r="AC314" i="14"/>
  <c r="AD314" i="14"/>
  <c r="AE314" i="14"/>
  <c r="AF314" i="14"/>
  <c r="AG314" i="14"/>
  <c r="AH314" i="14"/>
  <c r="AI314" i="14"/>
  <c r="AJ314" i="14"/>
  <c r="AK314" i="14"/>
  <c r="AL314" i="14"/>
  <c r="AM314" i="14"/>
  <c r="AN314" i="14"/>
  <c r="AO314" i="14"/>
  <c r="AP314" i="14"/>
  <c r="AQ314" i="14"/>
  <c r="Z315" i="14"/>
  <c r="AA315" i="14"/>
  <c r="AB315" i="14"/>
  <c r="AC315" i="14"/>
  <c r="AD315" i="14"/>
  <c r="AE315" i="14"/>
  <c r="AF315" i="14"/>
  <c r="AG315" i="14"/>
  <c r="AH315" i="14"/>
  <c r="AI315" i="14"/>
  <c r="AJ315" i="14"/>
  <c r="AK315" i="14"/>
  <c r="AL315" i="14"/>
  <c r="AM315" i="14"/>
  <c r="AN315" i="14"/>
  <c r="AO315" i="14"/>
  <c r="AP315" i="14"/>
  <c r="AQ315" i="14"/>
  <c r="Z316" i="14"/>
  <c r="AA316" i="14"/>
  <c r="AB316" i="14"/>
  <c r="AC316" i="14"/>
  <c r="AD316" i="14"/>
  <c r="AE316" i="14"/>
  <c r="AF316" i="14"/>
  <c r="AG316" i="14"/>
  <c r="AH316" i="14"/>
  <c r="AI316" i="14"/>
  <c r="AJ316" i="14"/>
  <c r="AK316" i="14"/>
  <c r="AL316" i="14"/>
  <c r="AM316" i="14"/>
  <c r="AN316" i="14"/>
  <c r="AO316" i="14"/>
  <c r="AP316" i="14"/>
  <c r="AQ316" i="14"/>
  <c r="Z317" i="14"/>
  <c r="AA317" i="14"/>
  <c r="AB317" i="14"/>
  <c r="AC317" i="14"/>
  <c r="AD317" i="14"/>
  <c r="AE317" i="14"/>
  <c r="AF317" i="14"/>
  <c r="AG317" i="14"/>
  <c r="AH317" i="14"/>
  <c r="AI317" i="14"/>
  <c r="AJ317" i="14"/>
  <c r="AK317" i="14"/>
  <c r="AL317" i="14"/>
  <c r="AM317" i="14"/>
  <c r="AN317" i="14"/>
  <c r="AO317" i="14"/>
  <c r="AP317" i="14"/>
  <c r="AQ317" i="14"/>
  <c r="Z318" i="14"/>
  <c r="AA318" i="14"/>
  <c r="AB318" i="14"/>
  <c r="AC318" i="14"/>
  <c r="AD318" i="14"/>
  <c r="AE318" i="14"/>
  <c r="AF318" i="14"/>
  <c r="AG318" i="14"/>
  <c r="AH318" i="14"/>
  <c r="AI318" i="14"/>
  <c r="AJ318" i="14"/>
  <c r="AK318" i="14"/>
  <c r="AL318" i="14"/>
  <c r="AM318" i="14"/>
  <c r="AN318" i="14"/>
  <c r="AO318" i="14"/>
  <c r="AP318" i="14"/>
  <c r="AQ318" i="14"/>
  <c r="Z319" i="14"/>
  <c r="AA319" i="14"/>
  <c r="AB319" i="14"/>
  <c r="AC319" i="14"/>
  <c r="AD319" i="14"/>
  <c r="AE319" i="14"/>
  <c r="AF319" i="14"/>
  <c r="AG319" i="14"/>
  <c r="AH319" i="14"/>
  <c r="AI319" i="14"/>
  <c r="AJ319" i="14"/>
  <c r="AK319" i="14"/>
  <c r="AL319" i="14"/>
  <c r="AM319" i="14"/>
  <c r="AN319" i="14"/>
  <c r="AO319" i="14"/>
  <c r="AP319" i="14"/>
  <c r="AQ319" i="14"/>
  <c r="Z320" i="14"/>
  <c r="AA320" i="14"/>
  <c r="AB320" i="14"/>
  <c r="AC320" i="14"/>
  <c r="AD320" i="14"/>
  <c r="AE320" i="14"/>
  <c r="AF320" i="14"/>
  <c r="AG320" i="14"/>
  <c r="AH320" i="14"/>
  <c r="AI320" i="14"/>
  <c r="AJ320" i="14"/>
  <c r="AK320" i="14"/>
  <c r="AL320" i="14"/>
  <c r="AM320" i="14"/>
  <c r="AN320" i="14"/>
  <c r="AO320" i="14"/>
  <c r="AP320" i="14"/>
  <c r="AQ320" i="14"/>
  <c r="Z321" i="14"/>
  <c r="AA321" i="14"/>
  <c r="AB321" i="14"/>
  <c r="AC321" i="14"/>
  <c r="AD321" i="14"/>
  <c r="AE321" i="14"/>
  <c r="AF321" i="14"/>
  <c r="AG321" i="14"/>
  <c r="AH321" i="14"/>
  <c r="AI321" i="14"/>
  <c r="AJ321" i="14"/>
  <c r="AK321" i="14"/>
  <c r="AL321" i="14"/>
  <c r="AM321" i="14"/>
  <c r="AN321" i="14"/>
  <c r="AO321" i="14"/>
  <c r="AP321" i="14"/>
  <c r="AQ321" i="14"/>
  <c r="Z322" i="14"/>
  <c r="AA322" i="14"/>
  <c r="AB322" i="14"/>
  <c r="AC322" i="14"/>
  <c r="AD322" i="14"/>
  <c r="AE322" i="14"/>
  <c r="AF322" i="14"/>
  <c r="AG322" i="14"/>
  <c r="AH322" i="14"/>
  <c r="AI322" i="14"/>
  <c r="AJ322" i="14"/>
  <c r="AK322" i="14"/>
  <c r="AL322" i="14"/>
  <c r="AM322" i="14"/>
  <c r="AN322" i="14"/>
  <c r="AO322" i="14"/>
  <c r="AP322" i="14"/>
  <c r="AQ322" i="14"/>
  <c r="Z323" i="14"/>
  <c r="AA323" i="14"/>
  <c r="AB323" i="14"/>
  <c r="AC323" i="14"/>
  <c r="AD323" i="14"/>
  <c r="AE323" i="14"/>
  <c r="AF323" i="14"/>
  <c r="AG323" i="14"/>
  <c r="AH323" i="14"/>
  <c r="AI323" i="14"/>
  <c r="AJ323" i="14"/>
  <c r="AK323" i="14"/>
  <c r="AL323" i="14"/>
  <c r="AM323" i="14"/>
  <c r="AN323" i="14"/>
  <c r="AO323" i="14"/>
  <c r="AP323" i="14"/>
  <c r="AQ323" i="14"/>
  <c r="Z324" i="14"/>
  <c r="AA324" i="14"/>
  <c r="AB324" i="14"/>
  <c r="AC324" i="14"/>
  <c r="AD324" i="14"/>
  <c r="AE324" i="14"/>
  <c r="AF324" i="14"/>
  <c r="AG324" i="14"/>
  <c r="AH324" i="14"/>
  <c r="AI324" i="14"/>
  <c r="AJ324" i="14"/>
  <c r="AK324" i="14"/>
  <c r="AL324" i="14"/>
  <c r="AM324" i="14"/>
  <c r="AN324" i="14"/>
  <c r="AO324" i="14"/>
  <c r="AP324" i="14"/>
  <c r="AQ324" i="14"/>
  <c r="Z325" i="14"/>
  <c r="AA325" i="14"/>
  <c r="AB325" i="14"/>
  <c r="AC325" i="14"/>
  <c r="AD325" i="14"/>
  <c r="AE325" i="14"/>
  <c r="AF325" i="14"/>
  <c r="AG325" i="14"/>
  <c r="AH325" i="14"/>
  <c r="AI325" i="14"/>
  <c r="AJ325" i="14"/>
  <c r="AK325" i="14"/>
  <c r="AL325" i="14"/>
  <c r="AM325" i="14"/>
  <c r="AN325" i="14"/>
  <c r="AO325" i="14"/>
  <c r="AP325" i="14"/>
  <c r="AQ325" i="14"/>
  <c r="Z326" i="14"/>
  <c r="AA326" i="14"/>
  <c r="AB326" i="14"/>
  <c r="AC326" i="14"/>
  <c r="AD326" i="14"/>
  <c r="AE326" i="14"/>
  <c r="AF326" i="14"/>
  <c r="AG326" i="14"/>
  <c r="AH326" i="14"/>
  <c r="AI326" i="14"/>
  <c r="AJ326" i="14"/>
  <c r="AK326" i="14"/>
  <c r="AL326" i="14"/>
  <c r="AM326" i="14"/>
  <c r="AN326" i="14"/>
  <c r="AO326" i="14"/>
  <c r="AP326" i="14"/>
  <c r="AQ326" i="14"/>
  <c r="Z327" i="14"/>
  <c r="AA327" i="14"/>
  <c r="AB327" i="14"/>
  <c r="AC327" i="14"/>
  <c r="AD327" i="14"/>
  <c r="AE327" i="14"/>
  <c r="AF327" i="14"/>
  <c r="AG327" i="14"/>
  <c r="AH327" i="14"/>
  <c r="AI327" i="14"/>
  <c r="AJ327" i="14"/>
  <c r="AK327" i="14"/>
  <c r="AL327" i="14"/>
  <c r="AM327" i="14"/>
  <c r="AN327" i="14"/>
  <c r="AO327" i="14"/>
  <c r="AP327" i="14"/>
  <c r="AQ327" i="14"/>
  <c r="Z328" i="14"/>
  <c r="AA328" i="14"/>
  <c r="AB328" i="14"/>
  <c r="AC328" i="14"/>
  <c r="AD328" i="14"/>
  <c r="AE328" i="14"/>
  <c r="AF328" i="14"/>
  <c r="AG328" i="14"/>
  <c r="AH328" i="14"/>
  <c r="AI328" i="14"/>
  <c r="AJ328" i="14"/>
  <c r="AK328" i="14"/>
  <c r="AL328" i="14"/>
  <c r="AM328" i="14"/>
  <c r="AN328" i="14"/>
  <c r="AO328" i="14"/>
  <c r="AP328" i="14"/>
  <c r="AQ328" i="14"/>
  <c r="Z329" i="14"/>
  <c r="AA329" i="14"/>
  <c r="AB329" i="14"/>
  <c r="AC329" i="14"/>
  <c r="AD329" i="14"/>
  <c r="AE329" i="14"/>
  <c r="AF329" i="14"/>
  <c r="AG329" i="14"/>
  <c r="AH329" i="14"/>
  <c r="AI329" i="14"/>
  <c r="AJ329" i="14"/>
  <c r="AK329" i="14"/>
  <c r="AL329" i="14"/>
  <c r="AM329" i="14"/>
  <c r="AN329" i="14"/>
  <c r="AO329" i="14"/>
  <c r="AP329" i="14"/>
  <c r="AQ329" i="14"/>
  <c r="Z330" i="14"/>
  <c r="AA330" i="14"/>
  <c r="AB330" i="14"/>
  <c r="AC330" i="14"/>
  <c r="AD330" i="14"/>
  <c r="AE330" i="14"/>
  <c r="AF330" i="14"/>
  <c r="AG330" i="14"/>
  <c r="AH330" i="14"/>
  <c r="AI330" i="14"/>
  <c r="AJ330" i="14"/>
  <c r="AK330" i="14"/>
  <c r="AL330" i="14"/>
  <c r="AM330" i="14"/>
  <c r="AN330" i="14"/>
  <c r="AO330" i="14"/>
  <c r="AP330" i="14"/>
  <c r="AQ330" i="14"/>
  <c r="Z331" i="14"/>
  <c r="AA331" i="14"/>
  <c r="AB331" i="14"/>
  <c r="AC331" i="14"/>
  <c r="AD331" i="14"/>
  <c r="AE331" i="14"/>
  <c r="AF331" i="14"/>
  <c r="AG331" i="14"/>
  <c r="AH331" i="14"/>
  <c r="AI331" i="14"/>
  <c r="AJ331" i="14"/>
  <c r="AK331" i="14"/>
  <c r="AL331" i="14"/>
  <c r="AM331" i="14"/>
  <c r="AN331" i="14"/>
  <c r="AO331" i="14"/>
  <c r="AP331" i="14"/>
  <c r="AQ331" i="14"/>
  <c r="Z332" i="14"/>
  <c r="AA332" i="14"/>
  <c r="AB332" i="14"/>
  <c r="AC332" i="14"/>
  <c r="AD332" i="14"/>
  <c r="AE332" i="14"/>
  <c r="AF332" i="14"/>
  <c r="AG332" i="14"/>
  <c r="AH332" i="14"/>
  <c r="AI332" i="14"/>
  <c r="AJ332" i="14"/>
  <c r="AK332" i="14"/>
  <c r="AL332" i="14"/>
  <c r="AM332" i="14"/>
  <c r="AN332" i="14"/>
  <c r="AO332" i="14"/>
  <c r="AP332" i="14"/>
  <c r="AQ332" i="14"/>
  <c r="AQ303" i="14"/>
  <c r="AO303" i="14"/>
  <c r="AN303" i="14"/>
  <c r="AM303" i="14"/>
  <c r="AL303" i="14"/>
  <c r="AK303" i="14"/>
  <c r="AJ303" i="14"/>
  <c r="AI303" i="14"/>
  <c r="AH303" i="14"/>
  <c r="AG303" i="14"/>
  <c r="AF303" i="14"/>
  <c r="AE303" i="14"/>
  <c r="AC303" i="14"/>
  <c r="AB303" i="14"/>
  <c r="AA303" i="14"/>
  <c r="Z303" i="14"/>
  <c r="Z281" i="14"/>
  <c r="AA281" i="14"/>
  <c r="AB281" i="14"/>
  <c r="AC281" i="14"/>
  <c r="AD281" i="14"/>
  <c r="AE281" i="14"/>
  <c r="AF281" i="14"/>
  <c r="AG281" i="14"/>
  <c r="AH281" i="14"/>
  <c r="AI281" i="14"/>
  <c r="AJ281" i="14"/>
  <c r="AK281" i="14"/>
  <c r="AL281" i="14"/>
  <c r="AM281" i="14"/>
  <c r="AN281" i="14"/>
  <c r="AO281" i="14"/>
  <c r="AP281" i="14"/>
  <c r="AQ281" i="14"/>
  <c r="Z282" i="14"/>
  <c r="AA282" i="14"/>
  <c r="AB282" i="14"/>
  <c r="AC282" i="14"/>
  <c r="AD282" i="14"/>
  <c r="AE282" i="14"/>
  <c r="AF282" i="14"/>
  <c r="AG282" i="14"/>
  <c r="AH282" i="14"/>
  <c r="AI282" i="14"/>
  <c r="AJ282" i="14"/>
  <c r="AK282" i="14"/>
  <c r="AL282" i="14"/>
  <c r="AM282" i="14"/>
  <c r="AN282" i="14"/>
  <c r="AO282" i="14"/>
  <c r="AP282" i="14"/>
  <c r="AQ282" i="14"/>
  <c r="Z283" i="14"/>
  <c r="AA283" i="14"/>
  <c r="AB283" i="14"/>
  <c r="AC283" i="14"/>
  <c r="AD283" i="14"/>
  <c r="AE283" i="14"/>
  <c r="AF283" i="14"/>
  <c r="AG283" i="14"/>
  <c r="AH283" i="14"/>
  <c r="AI283" i="14"/>
  <c r="AJ283" i="14"/>
  <c r="AK283" i="14"/>
  <c r="AL283" i="14"/>
  <c r="AM283" i="14"/>
  <c r="AN283" i="14"/>
  <c r="AO283" i="14"/>
  <c r="AP283" i="14"/>
  <c r="AQ283" i="14"/>
  <c r="Z284" i="14"/>
  <c r="AA284" i="14"/>
  <c r="AB284" i="14"/>
  <c r="AC284" i="14"/>
  <c r="AD284" i="14"/>
  <c r="AE284" i="14"/>
  <c r="AF284" i="14"/>
  <c r="AG284" i="14"/>
  <c r="AH284" i="14"/>
  <c r="AI284" i="14"/>
  <c r="AJ284" i="14"/>
  <c r="AK284" i="14"/>
  <c r="AL284" i="14"/>
  <c r="AM284" i="14"/>
  <c r="AN284" i="14"/>
  <c r="AO284" i="14"/>
  <c r="AP284" i="14"/>
  <c r="AQ284" i="14"/>
  <c r="Z285" i="14"/>
  <c r="AA285" i="14"/>
  <c r="AB285" i="14"/>
  <c r="AC285" i="14"/>
  <c r="AD285" i="14"/>
  <c r="AE285" i="14"/>
  <c r="AF285" i="14"/>
  <c r="AG285" i="14"/>
  <c r="AH285" i="14"/>
  <c r="AI285" i="14"/>
  <c r="AJ285" i="14"/>
  <c r="AK285" i="14"/>
  <c r="AL285" i="14"/>
  <c r="AM285" i="14"/>
  <c r="AN285" i="14"/>
  <c r="AO285" i="14"/>
  <c r="AP285" i="14"/>
  <c r="AQ285" i="14"/>
  <c r="Z286" i="14"/>
  <c r="AA286" i="14"/>
  <c r="AB286" i="14"/>
  <c r="AC286" i="14"/>
  <c r="AD286" i="14"/>
  <c r="AE286" i="14"/>
  <c r="AF286" i="14"/>
  <c r="AG286" i="14"/>
  <c r="AH286" i="14"/>
  <c r="AI286" i="14"/>
  <c r="AJ286" i="14"/>
  <c r="AK286" i="14"/>
  <c r="AL286" i="14"/>
  <c r="AM286" i="14"/>
  <c r="AN286" i="14"/>
  <c r="AO286" i="14"/>
  <c r="AP286" i="14"/>
  <c r="AQ286" i="14"/>
  <c r="Z287" i="14"/>
  <c r="AA287" i="14"/>
  <c r="AB287" i="14"/>
  <c r="AC287" i="14"/>
  <c r="AD287" i="14"/>
  <c r="AE287" i="14"/>
  <c r="AF287" i="14"/>
  <c r="AG287" i="14"/>
  <c r="AH287" i="14"/>
  <c r="AI287" i="14"/>
  <c r="AJ287" i="14"/>
  <c r="AK287" i="14"/>
  <c r="AL287" i="14"/>
  <c r="AM287" i="14"/>
  <c r="AN287" i="14"/>
  <c r="AO287" i="14"/>
  <c r="AP287" i="14"/>
  <c r="AQ287" i="14"/>
  <c r="Z288" i="14"/>
  <c r="AA288" i="14"/>
  <c r="AB288" i="14"/>
  <c r="AC288" i="14"/>
  <c r="AD288" i="14"/>
  <c r="AE288" i="14"/>
  <c r="AF288" i="14"/>
  <c r="AG288" i="14"/>
  <c r="AH288" i="14"/>
  <c r="AI288" i="14"/>
  <c r="AJ288" i="14"/>
  <c r="AK288" i="14"/>
  <c r="AL288" i="14"/>
  <c r="AM288" i="14"/>
  <c r="AN288" i="14"/>
  <c r="AO288" i="14"/>
  <c r="AP288" i="14"/>
  <c r="AQ288" i="14"/>
  <c r="Z289" i="14"/>
  <c r="AA289" i="14"/>
  <c r="AB289" i="14"/>
  <c r="AC289" i="14"/>
  <c r="AD289" i="14"/>
  <c r="AE289" i="14"/>
  <c r="AF289" i="14"/>
  <c r="AG289" i="14"/>
  <c r="AH289" i="14"/>
  <c r="AI289" i="14"/>
  <c r="AJ289" i="14"/>
  <c r="AK289" i="14"/>
  <c r="AL289" i="14"/>
  <c r="AM289" i="14"/>
  <c r="AN289" i="14"/>
  <c r="AO289" i="14"/>
  <c r="AP289" i="14"/>
  <c r="AQ289" i="14"/>
  <c r="Z290" i="14"/>
  <c r="AA290" i="14"/>
  <c r="AB290" i="14"/>
  <c r="AC290" i="14"/>
  <c r="AD290" i="14"/>
  <c r="AE290" i="14"/>
  <c r="AF290" i="14"/>
  <c r="AG290" i="14"/>
  <c r="AH290" i="14"/>
  <c r="AI290" i="14"/>
  <c r="AJ290" i="14"/>
  <c r="AK290" i="14"/>
  <c r="AL290" i="14"/>
  <c r="AM290" i="14"/>
  <c r="AN290" i="14"/>
  <c r="AO290" i="14"/>
  <c r="AP290" i="14"/>
  <c r="AQ290" i="14"/>
  <c r="Z291" i="14"/>
  <c r="AA291" i="14"/>
  <c r="AB291" i="14"/>
  <c r="AC291" i="14"/>
  <c r="AD291" i="14"/>
  <c r="AE291" i="14"/>
  <c r="AF291" i="14"/>
  <c r="AG291" i="14"/>
  <c r="AH291" i="14"/>
  <c r="AI291" i="14"/>
  <c r="AJ291" i="14"/>
  <c r="AK291" i="14"/>
  <c r="AL291" i="14"/>
  <c r="AM291" i="14"/>
  <c r="AN291" i="14"/>
  <c r="AO291" i="14"/>
  <c r="AP291" i="14"/>
  <c r="AQ291" i="14"/>
  <c r="Z292" i="14"/>
  <c r="AA292" i="14"/>
  <c r="AB292" i="14"/>
  <c r="AC292" i="14"/>
  <c r="AD292" i="14"/>
  <c r="AE292" i="14"/>
  <c r="AF292" i="14"/>
  <c r="AG292" i="14"/>
  <c r="AH292" i="14"/>
  <c r="AI292" i="14"/>
  <c r="AJ292" i="14"/>
  <c r="AK292" i="14"/>
  <c r="AL292" i="14"/>
  <c r="AM292" i="14"/>
  <c r="AN292" i="14"/>
  <c r="AO292" i="14"/>
  <c r="AP292" i="14"/>
  <c r="AQ292" i="14"/>
  <c r="Z293" i="14"/>
  <c r="AA293" i="14"/>
  <c r="AB293" i="14"/>
  <c r="AC293" i="14"/>
  <c r="AD293" i="14"/>
  <c r="AE293" i="14"/>
  <c r="AF293" i="14"/>
  <c r="AG293" i="14"/>
  <c r="AH293" i="14"/>
  <c r="AI293" i="14"/>
  <c r="AJ293" i="14"/>
  <c r="AK293" i="14"/>
  <c r="AL293" i="14"/>
  <c r="AM293" i="14"/>
  <c r="AN293" i="14"/>
  <c r="AO293" i="14"/>
  <c r="AP293" i="14"/>
  <c r="AQ293" i="14"/>
  <c r="Z294" i="14"/>
  <c r="AA294" i="14"/>
  <c r="AB294" i="14"/>
  <c r="AC294" i="14"/>
  <c r="AD294" i="14"/>
  <c r="AE294" i="14"/>
  <c r="AF294" i="14"/>
  <c r="AG294" i="14"/>
  <c r="AH294" i="14"/>
  <c r="AI294" i="14"/>
  <c r="AJ294" i="14"/>
  <c r="AK294" i="14"/>
  <c r="AL294" i="14"/>
  <c r="AM294" i="14"/>
  <c r="AN294" i="14"/>
  <c r="AO294" i="14"/>
  <c r="AP294" i="14"/>
  <c r="AQ294" i="14"/>
  <c r="Z295" i="14"/>
  <c r="AA295" i="14"/>
  <c r="AB295" i="14"/>
  <c r="AC295" i="14"/>
  <c r="AD295" i="14"/>
  <c r="AE295" i="14"/>
  <c r="AF295" i="14"/>
  <c r="AG295" i="14"/>
  <c r="AH295" i="14"/>
  <c r="AI295" i="14"/>
  <c r="AJ295" i="14"/>
  <c r="AK295" i="14"/>
  <c r="AL295" i="14"/>
  <c r="AM295" i="14"/>
  <c r="AN295" i="14"/>
  <c r="AO295" i="14"/>
  <c r="AP295" i="14"/>
  <c r="AQ295" i="14"/>
  <c r="Z296" i="14"/>
  <c r="AA296" i="14"/>
  <c r="AB296" i="14"/>
  <c r="AC296" i="14"/>
  <c r="AD296" i="14"/>
  <c r="AE296" i="14"/>
  <c r="AF296" i="14"/>
  <c r="AG296" i="14"/>
  <c r="AH296" i="14"/>
  <c r="AI296" i="14"/>
  <c r="AJ296" i="14"/>
  <c r="AK296" i="14"/>
  <c r="AL296" i="14"/>
  <c r="AM296" i="14"/>
  <c r="AN296" i="14"/>
  <c r="AO296" i="14"/>
  <c r="AP296" i="14"/>
  <c r="AQ296" i="14"/>
  <c r="Z297" i="14"/>
  <c r="AA297" i="14"/>
  <c r="AB297" i="14"/>
  <c r="AC297" i="14"/>
  <c r="AD297" i="14"/>
  <c r="AE297" i="14"/>
  <c r="AF297" i="14"/>
  <c r="AG297" i="14"/>
  <c r="AH297" i="14"/>
  <c r="AI297" i="14"/>
  <c r="AJ297" i="14"/>
  <c r="AK297" i="14"/>
  <c r="AL297" i="14"/>
  <c r="AM297" i="14"/>
  <c r="AN297" i="14"/>
  <c r="AO297" i="14"/>
  <c r="AP297" i="14"/>
  <c r="AQ297" i="14"/>
  <c r="Z298" i="14"/>
  <c r="AA298" i="14"/>
  <c r="AB298" i="14"/>
  <c r="AC298" i="14"/>
  <c r="AD298" i="14"/>
  <c r="AE298" i="14"/>
  <c r="AF298" i="14"/>
  <c r="AG298" i="14"/>
  <c r="AH298" i="14"/>
  <c r="AI298" i="14"/>
  <c r="AJ298" i="14"/>
  <c r="AK298" i="14"/>
  <c r="AL298" i="14"/>
  <c r="AM298" i="14"/>
  <c r="AN298" i="14"/>
  <c r="AO298" i="14"/>
  <c r="AP298" i="14"/>
  <c r="AQ298" i="14"/>
  <c r="Z299" i="14"/>
  <c r="AA299" i="14"/>
  <c r="AB299" i="14"/>
  <c r="AC299" i="14"/>
  <c r="AD299" i="14"/>
  <c r="AE299" i="14"/>
  <c r="AF299" i="14"/>
  <c r="AG299" i="14"/>
  <c r="AH299" i="14"/>
  <c r="AI299" i="14"/>
  <c r="AJ299" i="14"/>
  <c r="AK299" i="14"/>
  <c r="AL299" i="14"/>
  <c r="AM299" i="14"/>
  <c r="AN299" i="14"/>
  <c r="AO299" i="14"/>
  <c r="AP299" i="14"/>
  <c r="AQ299" i="14"/>
  <c r="AQ280" i="14"/>
  <c r="AP280" i="14"/>
  <c r="AO280" i="14"/>
  <c r="AN280" i="14"/>
  <c r="AM280" i="14"/>
  <c r="AL280" i="14"/>
  <c r="AK280" i="14"/>
  <c r="AJ280" i="14"/>
  <c r="AI280" i="14"/>
  <c r="AH280" i="14"/>
  <c r="AG280" i="14"/>
  <c r="AF280" i="14"/>
  <c r="AE280" i="14"/>
  <c r="AD280" i="14"/>
  <c r="AC280" i="14"/>
  <c r="AB280" i="14"/>
  <c r="AA280" i="14"/>
  <c r="Z280" i="14"/>
  <c r="Z253" i="14"/>
  <c r="AA253" i="14"/>
  <c r="AB253" i="14"/>
  <c r="AC253" i="14"/>
  <c r="AD253" i="14"/>
  <c r="AE253" i="14"/>
  <c r="AF253" i="14"/>
  <c r="AG253" i="14"/>
  <c r="AH253" i="14"/>
  <c r="AI253" i="14"/>
  <c r="AJ253" i="14"/>
  <c r="AK253" i="14"/>
  <c r="AL253" i="14"/>
  <c r="AM253" i="14"/>
  <c r="AN253" i="14"/>
  <c r="AO253" i="14"/>
  <c r="AP253" i="14"/>
  <c r="AQ253" i="14"/>
  <c r="Z254" i="14"/>
  <c r="AA254" i="14"/>
  <c r="AB254" i="14"/>
  <c r="AC254" i="14"/>
  <c r="AD254" i="14"/>
  <c r="AE254" i="14"/>
  <c r="AF254" i="14"/>
  <c r="AG254" i="14"/>
  <c r="AH254" i="14"/>
  <c r="AI254" i="14"/>
  <c r="AJ254" i="14"/>
  <c r="AK254" i="14"/>
  <c r="AL254" i="14"/>
  <c r="AM254" i="14"/>
  <c r="AN254" i="14"/>
  <c r="AO254" i="14"/>
  <c r="AP254" i="14"/>
  <c r="AQ254" i="14"/>
  <c r="Z255" i="14"/>
  <c r="AA255" i="14"/>
  <c r="AB255" i="14"/>
  <c r="AC255" i="14"/>
  <c r="AD255" i="14"/>
  <c r="AE255" i="14"/>
  <c r="AF255" i="14"/>
  <c r="AG255" i="14"/>
  <c r="AH255" i="14"/>
  <c r="AI255" i="14"/>
  <c r="AJ255" i="14"/>
  <c r="AK255" i="14"/>
  <c r="AL255" i="14"/>
  <c r="AM255" i="14"/>
  <c r="AN255" i="14"/>
  <c r="AO255" i="14"/>
  <c r="AP255" i="14"/>
  <c r="AQ255" i="14"/>
  <c r="Z256" i="14"/>
  <c r="AA256" i="14"/>
  <c r="AB256" i="14"/>
  <c r="AC256" i="14"/>
  <c r="AD256" i="14"/>
  <c r="AE256" i="14"/>
  <c r="AF256" i="14"/>
  <c r="AG256" i="14"/>
  <c r="AH256" i="14"/>
  <c r="AI256" i="14"/>
  <c r="AJ256" i="14"/>
  <c r="AK256" i="14"/>
  <c r="AL256" i="14"/>
  <c r="AM256" i="14"/>
  <c r="AN256" i="14"/>
  <c r="AO256" i="14"/>
  <c r="AP256" i="14"/>
  <c r="AQ256" i="14"/>
  <c r="Z257" i="14"/>
  <c r="AA257" i="14"/>
  <c r="AB257" i="14"/>
  <c r="AC257" i="14"/>
  <c r="AD257" i="14"/>
  <c r="AE257" i="14"/>
  <c r="AF257" i="14"/>
  <c r="AG257" i="14"/>
  <c r="AH257" i="14"/>
  <c r="AI257" i="14"/>
  <c r="AJ257" i="14"/>
  <c r="AK257" i="14"/>
  <c r="AL257" i="14"/>
  <c r="AM257" i="14"/>
  <c r="AN257" i="14"/>
  <c r="AO257" i="14"/>
  <c r="AP257" i="14"/>
  <c r="AQ257" i="14"/>
  <c r="Z258" i="14"/>
  <c r="AA258" i="14"/>
  <c r="AB258" i="14"/>
  <c r="AC258" i="14"/>
  <c r="AD258" i="14"/>
  <c r="AE258" i="14"/>
  <c r="AF258" i="14"/>
  <c r="AG258" i="14"/>
  <c r="AH258" i="14"/>
  <c r="AI258" i="14"/>
  <c r="AJ258" i="14"/>
  <c r="AK258" i="14"/>
  <c r="AL258" i="14"/>
  <c r="AM258" i="14"/>
  <c r="AN258" i="14"/>
  <c r="AO258" i="14"/>
  <c r="AP258" i="14"/>
  <c r="AQ258" i="14"/>
  <c r="Z259" i="14"/>
  <c r="AA259" i="14"/>
  <c r="AB259" i="14"/>
  <c r="AC259" i="14"/>
  <c r="AD259" i="14"/>
  <c r="AE259" i="14"/>
  <c r="AF259" i="14"/>
  <c r="AG259" i="14"/>
  <c r="AH259" i="14"/>
  <c r="AI259" i="14"/>
  <c r="AJ259" i="14"/>
  <c r="AK259" i="14"/>
  <c r="AL259" i="14"/>
  <c r="AM259" i="14"/>
  <c r="AN259" i="14"/>
  <c r="AO259" i="14"/>
  <c r="AP259" i="14"/>
  <c r="AQ259" i="14"/>
  <c r="Z260" i="14"/>
  <c r="AA260" i="14"/>
  <c r="AB260" i="14"/>
  <c r="AC260" i="14"/>
  <c r="AD260" i="14"/>
  <c r="AE260" i="14"/>
  <c r="AF260" i="14"/>
  <c r="AG260" i="14"/>
  <c r="AH260" i="14"/>
  <c r="AI260" i="14"/>
  <c r="AJ260" i="14"/>
  <c r="AK260" i="14"/>
  <c r="AL260" i="14"/>
  <c r="AM260" i="14"/>
  <c r="AN260" i="14"/>
  <c r="AO260" i="14"/>
  <c r="AP260" i="14"/>
  <c r="AQ260" i="14"/>
  <c r="Z261" i="14"/>
  <c r="AA261" i="14"/>
  <c r="AB261" i="14"/>
  <c r="AC261" i="14"/>
  <c r="AD261" i="14"/>
  <c r="AE261" i="14"/>
  <c r="AF261" i="14"/>
  <c r="AG261" i="14"/>
  <c r="AH261" i="14"/>
  <c r="AI261" i="14"/>
  <c r="AJ261" i="14"/>
  <c r="AK261" i="14"/>
  <c r="AL261" i="14"/>
  <c r="AM261" i="14"/>
  <c r="AN261" i="14"/>
  <c r="AO261" i="14"/>
  <c r="AP261" i="14"/>
  <c r="AQ261" i="14"/>
  <c r="Z262" i="14"/>
  <c r="AA262" i="14"/>
  <c r="AB262" i="14"/>
  <c r="AC262" i="14"/>
  <c r="AD262" i="14"/>
  <c r="AE262" i="14"/>
  <c r="AF262" i="14"/>
  <c r="AG262" i="14"/>
  <c r="AH262" i="14"/>
  <c r="AI262" i="14"/>
  <c r="AJ262" i="14"/>
  <c r="AK262" i="14"/>
  <c r="AL262" i="14"/>
  <c r="AM262" i="14"/>
  <c r="AN262" i="14"/>
  <c r="AO262" i="14"/>
  <c r="AP262" i="14"/>
  <c r="AQ262" i="14"/>
  <c r="Z263" i="14"/>
  <c r="AA263" i="14"/>
  <c r="AB263" i="14"/>
  <c r="AC263" i="14"/>
  <c r="AD263" i="14"/>
  <c r="AE263" i="14"/>
  <c r="AF263" i="14"/>
  <c r="AG263" i="14"/>
  <c r="AH263" i="14"/>
  <c r="AI263" i="14"/>
  <c r="AJ263" i="14"/>
  <c r="AK263" i="14"/>
  <c r="AL263" i="14"/>
  <c r="AM263" i="14"/>
  <c r="AN263" i="14"/>
  <c r="AO263" i="14"/>
  <c r="AP263" i="14"/>
  <c r="AQ263" i="14"/>
  <c r="Z264" i="14"/>
  <c r="AA264" i="14"/>
  <c r="AB264" i="14"/>
  <c r="AC264" i="14"/>
  <c r="AD264" i="14"/>
  <c r="AE264" i="14"/>
  <c r="AF264" i="14"/>
  <c r="AG264" i="14"/>
  <c r="AH264" i="14"/>
  <c r="AI264" i="14"/>
  <c r="AJ264" i="14"/>
  <c r="AK264" i="14"/>
  <c r="AL264" i="14"/>
  <c r="AM264" i="14"/>
  <c r="AN264" i="14"/>
  <c r="AO264" i="14"/>
  <c r="AP264" i="14"/>
  <c r="AQ264" i="14"/>
  <c r="Z265" i="14"/>
  <c r="AA265" i="14"/>
  <c r="AB265" i="14"/>
  <c r="AC265" i="14"/>
  <c r="AD265" i="14"/>
  <c r="AE265" i="14"/>
  <c r="AF265" i="14"/>
  <c r="AG265" i="14"/>
  <c r="AH265" i="14"/>
  <c r="AI265" i="14"/>
  <c r="AJ265" i="14"/>
  <c r="AK265" i="14"/>
  <c r="AL265" i="14"/>
  <c r="AM265" i="14"/>
  <c r="AN265" i="14"/>
  <c r="AO265" i="14"/>
  <c r="AP265" i="14"/>
  <c r="AQ265" i="14"/>
  <c r="Z266" i="14"/>
  <c r="AA266" i="14"/>
  <c r="AB266" i="14"/>
  <c r="AC266" i="14"/>
  <c r="AD266" i="14"/>
  <c r="AE266" i="14"/>
  <c r="AF266" i="14"/>
  <c r="AG266" i="14"/>
  <c r="AH266" i="14"/>
  <c r="AI266" i="14"/>
  <c r="AJ266" i="14"/>
  <c r="AK266" i="14"/>
  <c r="AL266" i="14"/>
  <c r="AM266" i="14"/>
  <c r="AN266" i="14"/>
  <c r="AO266" i="14"/>
  <c r="AP266" i="14"/>
  <c r="AQ266" i="14"/>
  <c r="Z267" i="14"/>
  <c r="AA267" i="14"/>
  <c r="AB267" i="14"/>
  <c r="AC267" i="14"/>
  <c r="AD267" i="14"/>
  <c r="AE267" i="14"/>
  <c r="AF267" i="14"/>
  <c r="AG267" i="14"/>
  <c r="AH267" i="14"/>
  <c r="AI267" i="14"/>
  <c r="AJ267" i="14"/>
  <c r="AK267" i="14"/>
  <c r="AL267" i="14"/>
  <c r="AM267" i="14"/>
  <c r="AN267" i="14"/>
  <c r="AO267" i="14"/>
  <c r="AP267" i="14"/>
  <c r="AQ267" i="14"/>
  <c r="Z268" i="14"/>
  <c r="AA268" i="14"/>
  <c r="AB268" i="14"/>
  <c r="AC268" i="14"/>
  <c r="AD268" i="14"/>
  <c r="AE268" i="14"/>
  <c r="AF268" i="14"/>
  <c r="AG268" i="14"/>
  <c r="AH268" i="14"/>
  <c r="AI268" i="14"/>
  <c r="AJ268" i="14"/>
  <c r="AK268" i="14"/>
  <c r="AL268" i="14"/>
  <c r="AM268" i="14"/>
  <c r="AN268" i="14"/>
  <c r="AO268" i="14"/>
  <c r="AP268" i="14"/>
  <c r="AQ268" i="14"/>
  <c r="Z269" i="14"/>
  <c r="AA269" i="14"/>
  <c r="AB269" i="14"/>
  <c r="AC269" i="14"/>
  <c r="AD269" i="14"/>
  <c r="AE269" i="14"/>
  <c r="AF269" i="14"/>
  <c r="AG269" i="14"/>
  <c r="AH269" i="14"/>
  <c r="AI269" i="14"/>
  <c r="AJ269" i="14"/>
  <c r="AK269" i="14"/>
  <c r="AL269" i="14"/>
  <c r="AM269" i="14"/>
  <c r="AN269" i="14"/>
  <c r="AO269" i="14"/>
  <c r="AP269" i="14"/>
  <c r="AQ269" i="14"/>
  <c r="Z270" i="14"/>
  <c r="AA270" i="14"/>
  <c r="AB270" i="14"/>
  <c r="AC270" i="14"/>
  <c r="AD270" i="14"/>
  <c r="AE270" i="14"/>
  <c r="AF270" i="14"/>
  <c r="AG270" i="14"/>
  <c r="AH270" i="14"/>
  <c r="AI270" i="14"/>
  <c r="AJ270" i="14"/>
  <c r="AK270" i="14"/>
  <c r="AL270" i="14"/>
  <c r="AM270" i="14"/>
  <c r="AN270" i="14"/>
  <c r="AO270" i="14"/>
  <c r="AP270" i="14"/>
  <c r="AQ270" i="14"/>
  <c r="Z271" i="14"/>
  <c r="AA271" i="14"/>
  <c r="AB271" i="14"/>
  <c r="AC271" i="14"/>
  <c r="AD271" i="14"/>
  <c r="AE271" i="14"/>
  <c r="AF271" i="14"/>
  <c r="AG271" i="14"/>
  <c r="AH271" i="14"/>
  <c r="AI271" i="14"/>
  <c r="AJ271" i="14"/>
  <c r="AK271" i="14"/>
  <c r="AL271" i="14"/>
  <c r="AM271" i="14"/>
  <c r="AN271" i="14"/>
  <c r="AO271" i="14"/>
  <c r="AP271" i="14"/>
  <c r="AQ271" i="14"/>
  <c r="Z272" i="14"/>
  <c r="AA272" i="14"/>
  <c r="AB272" i="14"/>
  <c r="AC272" i="14"/>
  <c r="AD272" i="14"/>
  <c r="AE272" i="14"/>
  <c r="AF272" i="14"/>
  <c r="AG272" i="14"/>
  <c r="AH272" i="14"/>
  <c r="AI272" i="14"/>
  <c r="AJ272" i="14"/>
  <c r="AK272" i="14"/>
  <c r="AL272" i="14"/>
  <c r="AM272" i="14"/>
  <c r="AN272" i="14"/>
  <c r="AO272" i="14"/>
  <c r="AP272" i="14"/>
  <c r="AQ272" i="14"/>
  <c r="Z273" i="14"/>
  <c r="AA273" i="14"/>
  <c r="AB273" i="14"/>
  <c r="AC273" i="14"/>
  <c r="AD273" i="14"/>
  <c r="AE273" i="14"/>
  <c r="AF273" i="14"/>
  <c r="AG273" i="14"/>
  <c r="AH273" i="14"/>
  <c r="AI273" i="14"/>
  <c r="AJ273" i="14"/>
  <c r="AK273" i="14"/>
  <c r="AL273" i="14"/>
  <c r="AM273" i="14"/>
  <c r="AN273" i="14"/>
  <c r="AO273" i="14"/>
  <c r="AP273" i="14"/>
  <c r="AQ273" i="14"/>
  <c r="Z274" i="14"/>
  <c r="AA274" i="14"/>
  <c r="AB274" i="14"/>
  <c r="AC274" i="14"/>
  <c r="AD274" i="14"/>
  <c r="AE274" i="14"/>
  <c r="AF274" i="14"/>
  <c r="AG274" i="14"/>
  <c r="AH274" i="14"/>
  <c r="AI274" i="14"/>
  <c r="AJ274" i="14"/>
  <c r="AK274" i="14"/>
  <c r="AL274" i="14"/>
  <c r="AM274" i="14"/>
  <c r="AN274" i="14"/>
  <c r="AO274" i="14"/>
  <c r="AP274" i="14"/>
  <c r="AQ274" i="14"/>
  <c r="Z275" i="14"/>
  <c r="AA275" i="14"/>
  <c r="AB275" i="14"/>
  <c r="AC275" i="14"/>
  <c r="AD275" i="14"/>
  <c r="AE275" i="14"/>
  <c r="AF275" i="14"/>
  <c r="AG275" i="14"/>
  <c r="AH275" i="14"/>
  <c r="AI275" i="14"/>
  <c r="AJ275" i="14"/>
  <c r="AK275" i="14"/>
  <c r="AL275" i="14"/>
  <c r="AM275" i="14"/>
  <c r="AN275" i="14"/>
  <c r="AO275" i="14"/>
  <c r="AP275" i="14"/>
  <c r="AQ275" i="14"/>
  <c r="Z276" i="14"/>
  <c r="AA276" i="14"/>
  <c r="AB276" i="14"/>
  <c r="AC276" i="14"/>
  <c r="AD276" i="14"/>
  <c r="AE276" i="14"/>
  <c r="AF276" i="14"/>
  <c r="AG276" i="14"/>
  <c r="AH276" i="14"/>
  <c r="AI276" i="14"/>
  <c r="AJ276" i="14"/>
  <c r="AK276" i="14"/>
  <c r="AL276" i="14"/>
  <c r="AM276" i="14"/>
  <c r="AN276" i="14"/>
  <c r="AO276" i="14"/>
  <c r="AP276" i="14"/>
  <c r="AQ276" i="14"/>
  <c r="AQ252" i="14"/>
  <c r="AP252" i="14"/>
  <c r="AO252" i="14"/>
  <c r="AN252" i="14"/>
  <c r="AM252" i="14"/>
  <c r="AL252" i="14"/>
  <c r="AK252" i="14"/>
  <c r="AJ252" i="14"/>
  <c r="AI252" i="14"/>
  <c r="AH252" i="14"/>
  <c r="AG252" i="14"/>
  <c r="AF252" i="14"/>
  <c r="AE252" i="14"/>
  <c r="AD252" i="14"/>
  <c r="AC252" i="14"/>
  <c r="AB252" i="14"/>
  <c r="AA252" i="14"/>
  <c r="Z252" i="14"/>
  <c r="Z232" i="14"/>
  <c r="AA232" i="14"/>
  <c r="AB232" i="14"/>
  <c r="AC232" i="14"/>
  <c r="AE232" i="14"/>
  <c r="AF232" i="14"/>
  <c r="AG232" i="14"/>
  <c r="AI232" i="14"/>
  <c r="AJ232" i="14"/>
  <c r="AK232" i="14"/>
  <c r="AL232" i="14"/>
  <c r="AR232" i="14" s="1"/>
  <c r="AM232" i="14"/>
  <c r="AS232" i="14" s="1"/>
  <c r="AN232" i="14"/>
  <c r="AT232" i="14" s="1"/>
  <c r="AO232" i="14"/>
  <c r="AA233" i="14"/>
  <c r="AB233" i="14"/>
  <c r="AC233" i="14"/>
  <c r="AD233" i="14"/>
  <c r="AE233" i="14"/>
  <c r="AF233" i="14"/>
  <c r="AG233" i="14"/>
  <c r="AH233" i="14"/>
  <c r="AI233" i="14"/>
  <c r="AJ233" i="14"/>
  <c r="AK233" i="14"/>
  <c r="AL233" i="14"/>
  <c r="AR233" i="14" s="1"/>
  <c r="AM233" i="14"/>
  <c r="AS233" i="14" s="1"/>
  <c r="AN233" i="14"/>
  <c r="AT233" i="14" s="1"/>
  <c r="AP233" i="14"/>
  <c r="AQ233" i="14"/>
  <c r="Z234" i="14"/>
  <c r="AA234" i="14"/>
  <c r="AB234" i="14"/>
  <c r="AC234" i="14"/>
  <c r="AD234" i="14"/>
  <c r="AE234" i="14"/>
  <c r="AF234" i="14"/>
  <c r="AG234" i="14"/>
  <c r="AH234" i="14"/>
  <c r="AI234" i="14"/>
  <c r="AJ234" i="14"/>
  <c r="AK234" i="14"/>
  <c r="AL234" i="14"/>
  <c r="AR234" i="14" s="1"/>
  <c r="AM234" i="14"/>
  <c r="AS234" i="14" s="1"/>
  <c r="AN234" i="14"/>
  <c r="AT234" i="14" s="1"/>
  <c r="AO234" i="14"/>
  <c r="AP234" i="14"/>
  <c r="AQ234" i="14"/>
  <c r="Z235" i="14"/>
  <c r="AA235" i="14"/>
  <c r="AB235" i="14"/>
  <c r="AC235" i="14"/>
  <c r="AD235" i="14"/>
  <c r="AE235" i="14"/>
  <c r="AF235" i="14"/>
  <c r="AG235" i="14"/>
  <c r="AH235" i="14"/>
  <c r="AI235" i="14"/>
  <c r="AJ235" i="14"/>
  <c r="AK235" i="14"/>
  <c r="AL235" i="14"/>
  <c r="AR235" i="14" s="1"/>
  <c r="AM235" i="14"/>
  <c r="AS235" i="14" s="1"/>
  <c r="AN235" i="14"/>
  <c r="AT235" i="14" s="1"/>
  <c r="AO235" i="14"/>
  <c r="AP235" i="14"/>
  <c r="AQ235" i="14"/>
  <c r="Z236" i="14"/>
  <c r="AA236" i="14"/>
  <c r="AB236" i="14"/>
  <c r="AC236" i="14"/>
  <c r="AD236" i="14"/>
  <c r="AE236" i="14"/>
  <c r="AF236" i="14"/>
  <c r="AG236" i="14"/>
  <c r="AH236" i="14"/>
  <c r="AI236" i="14"/>
  <c r="AJ236" i="14"/>
  <c r="AK236" i="14"/>
  <c r="AL236" i="14"/>
  <c r="AR236" i="14" s="1"/>
  <c r="AM236" i="14"/>
  <c r="AS236" i="14" s="1"/>
  <c r="AN236" i="14"/>
  <c r="AT236" i="14" s="1"/>
  <c r="AO236" i="14"/>
  <c r="AP236" i="14"/>
  <c r="AQ236" i="14"/>
  <c r="Z237" i="14"/>
  <c r="AA237" i="14"/>
  <c r="AB237" i="14"/>
  <c r="AC237" i="14"/>
  <c r="AD237" i="14"/>
  <c r="AE237" i="14"/>
  <c r="AF237" i="14"/>
  <c r="AG237" i="14"/>
  <c r="AH237" i="14"/>
  <c r="AI237" i="14"/>
  <c r="AJ237" i="14"/>
  <c r="AK237" i="14"/>
  <c r="AL237" i="14"/>
  <c r="AR237" i="14" s="1"/>
  <c r="AM237" i="14"/>
  <c r="AS237" i="14" s="1"/>
  <c r="AN237" i="14"/>
  <c r="AT237" i="14" s="1"/>
  <c r="AO237" i="14"/>
  <c r="AP237" i="14"/>
  <c r="AQ237" i="14"/>
  <c r="Z238" i="14"/>
  <c r="AA238" i="14"/>
  <c r="AB238" i="14"/>
  <c r="AC238" i="14"/>
  <c r="AD238" i="14"/>
  <c r="AE238" i="14"/>
  <c r="AF238" i="14"/>
  <c r="AG238" i="14"/>
  <c r="AH238" i="14"/>
  <c r="AI238" i="14"/>
  <c r="AJ238" i="14"/>
  <c r="AK238" i="14"/>
  <c r="AL238" i="14"/>
  <c r="AR238" i="14" s="1"/>
  <c r="AM238" i="14"/>
  <c r="AS238" i="14" s="1"/>
  <c r="AN238" i="14"/>
  <c r="AT238" i="14" s="1"/>
  <c r="AO238" i="14"/>
  <c r="AP238" i="14"/>
  <c r="AQ238" i="14"/>
  <c r="Z239" i="14"/>
  <c r="AA239" i="14"/>
  <c r="AB239" i="14"/>
  <c r="AC239" i="14"/>
  <c r="AD239" i="14"/>
  <c r="AE239" i="14"/>
  <c r="AF239" i="14"/>
  <c r="AG239" i="14"/>
  <c r="AH239" i="14"/>
  <c r="AI239" i="14"/>
  <c r="AJ239" i="14"/>
  <c r="AK239" i="14"/>
  <c r="AL239" i="14"/>
  <c r="AR239" i="14" s="1"/>
  <c r="AM239" i="14"/>
  <c r="AS239" i="14" s="1"/>
  <c r="AN239" i="14"/>
  <c r="AT239" i="14" s="1"/>
  <c r="AO239" i="14"/>
  <c r="AP239" i="14"/>
  <c r="AQ239" i="14"/>
  <c r="Z240" i="14"/>
  <c r="AA240" i="14"/>
  <c r="AB240" i="14"/>
  <c r="AC240" i="14"/>
  <c r="AD240" i="14"/>
  <c r="AE240" i="14"/>
  <c r="AF240" i="14"/>
  <c r="AG240" i="14"/>
  <c r="AH240" i="14"/>
  <c r="AI240" i="14"/>
  <c r="AJ240" i="14"/>
  <c r="AK240" i="14"/>
  <c r="AL240" i="14"/>
  <c r="AR240" i="14" s="1"/>
  <c r="AM240" i="14"/>
  <c r="AS240" i="14" s="1"/>
  <c r="AN240" i="14"/>
  <c r="AT240" i="14" s="1"/>
  <c r="AO240" i="14"/>
  <c r="AP240" i="14"/>
  <c r="AQ240" i="14"/>
  <c r="Z241" i="14"/>
  <c r="AA241" i="14"/>
  <c r="AB241" i="14"/>
  <c r="AC241" i="14"/>
  <c r="AD241" i="14"/>
  <c r="AE241" i="14"/>
  <c r="AF241" i="14"/>
  <c r="AG241" i="14"/>
  <c r="AH241" i="14"/>
  <c r="AI241" i="14"/>
  <c r="AJ241" i="14"/>
  <c r="AK241" i="14"/>
  <c r="AL241" i="14"/>
  <c r="AR241" i="14" s="1"/>
  <c r="AM241" i="14"/>
  <c r="AS241" i="14" s="1"/>
  <c r="AN241" i="14"/>
  <c r="AT241" i="14" s="1"/>
  <c r="AO241" i="14"/>
  <c r="AP241" i="14"/>
  <c r="AQ241" i="14"/>
  <c r="Z242" i="14"/>
  <c r="AA242" i="14"/>
  <c r="AB242" i="14"/>
  <c r="AC242" i="14"/>
  <c r="AD242" i="14"/>
  <c r="AE242" i="14"/>
  <c r="AF242" i="14"/>
  <c r="AG242" i="14"/>
  <c r="AH242" i="14"/>
  <c r="AI242" i="14"/>
  <c r="AJ242" i="14"/>
  <c r="AK242" i="14"/>
  <c r="AL242" i="14"/>
  <c r="AR242" i="14" s="1"/>
  <c r="AM242" i="14"/>
  <c r="AS242" i="14" s="1"/>
  <c r="AN242" i="14"/>
  <c r="AT242" i="14" s="1"/>
  <c r="AO242" i="14"/>
  <c r="AP242" i="14"/>
  <c r="AQ242" i="14"/>
  <c r="Z243" i="14"/>
  <c r="AA243" i="14"/>
  <c r="AB243" i="14"/>
  <c r="AC243" i="14"/>
  <c r="AD243" i="14"/>
  <c r="AE243" i="14"/>
  <c r="AF243" i="14"/>
  <c r="AG243" i="14"/>
  <c r="AH243" i="14"/>
  <c r="AI243" i="14"/>
  <c r="AJ243" i="14"/>
  <c r="AK243" i="14"/>
  <c r="AL243" i="14"/>
  <c r="AR243" i="14" s="1"/>
  <c r="AM243" i="14"/>
  <c r="AS243" i="14" s="1"/>
  <c r="AN243" i="14"/>
  <c r="AT243" i="14" s="1"/>
  <c r="AO243" i="14"/>
  <c r="AP243" i="14"/>
  <c r="AQ243" i="14"/>
  <c r="Z244" i="14"/>
  <c r="AA244" i="14"/>
  <c r="AB244" i="14"/>
  <c r="AC244" i="14"/>
  <c r="AD244" i="14"/>
  <c r="AE244" i="14"/>
  <c r="AF244" i="14"/>
  <c r="AG244" i="14"/>
  <c r="AH244" i="14"/>
  <c r="AI244" i="14"/>
  <c r="AJ244" i="14"/>
  <c r="AK244" i="14"/>
  <c r="AL244" i="14"/>
  <c r="AR244" i="14" s="1"/>
  <c r="AM244" i="14"/>
  <c r="AS244" i="14" s="1"/>
  <c r="AN244" i="14"/>
  <c r="AT244" i="14" s="1"/>
  <c r="AO244" i="14"/>
  <c r="AP244" i="14"/>
  <c r="AQ244" i="14"/>
  <c r="Z245" i="14"/>
  <c r="AA245" i="14"/>
  <c r="AB245" i="14"/>
  <c r="AC245" i="14"/>
  <c r="AD245" i="14"/>
  <c r="AE245" i="14"/>
  <c r="AF245" i="14"/>
  <c r="AG245" i="14"/>
  <c r="AH245" i="14"/>
  <c r="AI245" i="14"/>
  <c r="AJ245" i="14"/>
  <c r="AK245" i="14"/>
  <c r="AL245" i="14"/>
  <c r="AR245" i="14" s="1"/>
  <c r="AM245" i="14"/>
  <c r="AS245" i="14" s="1"/>
  <c r="AN245" i="14"/>
  <c r="AT245" i="14" s="1"/>
  <c r="AO245" i="14"/>
  <c r="AP245" i="14"/>
  <c r="AQ245" i="14"/>
  <c r="AP231" i="14"/>
  <c r="AN231" i="14"/>
  <c r="AT231" i="14" s="1"/>
  <c r="AM231" i="14"/>
  <c r="AS231" i="14" s="1"/>
  <c r="AL231" i="14"/>
  <c r="AR231" i="14" s="1"/>
  <c r="AK231" i="14"/>
  <c r="AJ231" i="14"/>
  <c r="AI231" i="14"/>
  <c r="AG231" i="14"/>
  <c r="AF231" i="14"/>
  <c r="AE231" i="14"/>
  <c r="AD231" i="14"/>
  <c r="AC231" i="14"/>
  <c r="AB231" i="14"/>
  <c r="AA231" i="14"/>
  <c r="Z126" i="14"/>
  <c r="AA126" i="14"/>
  <c r="AB126" i="14"/>
  <c r="AC126" i="14"/>
  <c r="AE126" i="14"/>
  <c r="AF126" i="14"/>
  <c r="AG126" i="14"/>
  <c r="AI126" i="14"/>
  <c r="AJ126" i="14"/>
  <c r="AK126" i="14"/>
  <c r="AL126" i="14"/>
  <c r="AR126" i="14" s="1"/>
  <c r="AM126" i="14"/>
  <c r="AS126" i="14" s="1"/>
  <c r="AN126" i="14"/>
  <c r="AT126" i="14" s="1"/>
  <c r="AO126" i="14"/>
  <c r="Z127" i="14"/>
  <c r="AA127" i="14"/>
  <c r="AB127" i="14"/>
  <c r="AC127" i="14"/>
  <c r="AD127" i="14"/>
  <c r="AE127" i="14"/>
  <c r="AF127" i="14"/>
  <c r="AG127" i="14"/>
  <c r="AH127" i="14"/>
  <c r="AI127" i="14"/>
  <c r="AJ127" i="14"/>
  <c r="AK127" i="14"/>
  <c r="AL127" i="14"/>
  <c r="AR127" i="14" s="1"/>
  <c r="AM127" i="14"/>
  <c r="AS127" i="14" s="1"/>
  <c r="AN127" i="14"/>
  <c r="AT127" i="14" s="1"/>
  <c r="AO127" i="14"/>
  <c r="AP127" i="14"/>
  <c r="AQ127" i="14"/>
  <c r="Z128" i="14"/>
  <c r="AA128" i="14"/>
  <c r="AB128" i="14"/>
  <c r="AC128" i="14"/>
  <c r="AD128" i="14"/>
  <c r="AE128" i="14"/>
  <c r="AF128" i="14"/>
  <c r="AG128" i="14"/>
  <c r="AH128" i="14"/>
  <c r="AI128" i="14"/>
  <c r="AJ128" i="14"/>
  <c r="AK128" i="14"/>
  <c r="AL128" i="14"/>
  <c r="AR128" i="14" s="1"/>
  <c r="AM128" i="14"/>
  <c r="AS128" i="14" s="1"/>
  <c r="AN128" i="14"/>
  <c r="AT128" i="14" s="1"/>
  <c r="AO128" i="14"/>
  <c r="AP128" i="14"/>
  <c r="AQ128" i="14"/>
  <c r="Z129" i="14"/>
  <c r="AA129" i="14"/>
  <c r="AB129" i="14"/>
  <c r="AC129" i="14"/>
  <c r="AD129" i="14"/>
  <c r="AE129" i="14"/>
  <c r="AF129" i="14"/>
  <c r="AG129" i="14"/>
  <c r="AH129" i="14"/>
  <c r="AI129" i="14"/>
  <c r="AJ129" i="14"/>
  <c r="AK129" i="14"/>
  <c r="AL129" i="14"/>
  <c r="AR129" i="14" s="1"/>
  <c r="AM129" i="14"/>
  <c r="AS129" i="14" s="1"/>
  <c r="AN129" i="14"/>
  <c r="AT129" i="14" s="1"/>
  <c r="AO129" i="14"/>
  <c r="AP129" i="14"/>
  <c r="AQ129" i="14"/>
  <c r="Z130" i="14"/>
  <c r="AA130" i="14"/>
  <c r="AB130" i="14"/>
  <c r="AC130" i="14"/>
  <c r="AD130" i="14"/>
  <c r="AE130" i="14"/>
  <c r="AF130" i="14"/>
  <c r="AG130" i="14"/>
  <c r="AH130" i="14"/>
  <c r="AI130" i="14"/>
  <c r="AJ130" i="14"/>
  <c r="AK130" i="14"/>
  <c r="AL130" i="14"/>
  <c r="AR130" i="14" s="1"/>
  <c r="AM130" i="14"/>
  <c r="AS130" i="14" s="1"/>
  <c r="AN130" i="14"/>
  <c r="AT130" i="14" s="1"/>
  <c r="AO130" i="14"/>
  <c r="AP130" i="14"/>
  <c r="AQ130" i="14"/>
  <c r="Z131" i="14"/>
  <c r="AA131" i="14"/>
  <c r="AB131" i="14"/>
  <c r="AC131" i="14"/>
  <c r="AD131" i="14"/>
  <c r="AE131" i="14"/>
  <c r="AF131" i="14"/>
  <c r="AG131" i="14"/>
  <c r="AH131" i="14"/>
  <c r="AI131" i="14"/>
  <c r="AJ131" i="14"/>
  <c r="AK131" i="14"/>
  <c r="AL131" i="14"/>
  <c r="AR131" i="14" s="1"/>
  <c r="AM131" i="14"/>
  <c r="AS131" i="14" s="1"/>
  <c r="AN131" i="14"/>
  <c r="AT131" i="14" s="1"/>
  <c r="AO131" i="14"/>
  <c r="AP131" i="14"/>
  <c r="AQ131" i="14"/>
  <c r="Z132" i="14"/>
  <c r="AA132" i="14"/>
  <c r="AB132" i="14"/>
  <c r="AC132" i="14"/>
  <c r="AD132" i="14"/>
  <c r="AE132" i="14"/>
  <c r="AF132" i="14"/>
  <c r="AG132" i="14"/>
  <c r="AH132" i="14"/>
  <c r="AI132" i="14"/>
  <c r="AJ132" i="14"/>
  <c r="AK132" i="14"/>
  <c r="AL132" i="14"/>
  <c r="AR132" i="14" s="1"/>
  <c r="AM132" i="14"/>
  <c r="AS132" i="14" s="1"/>
  <c r="AN132" i="14"/>
  <c r="AT132" i="14" s="1"/>
  <c r="AO132" i="14"/>
  <c r="AP132" i="14"/>
  <c r="AQ132" i="14"/>
  <c r="Z133" i="14"/>
  <c r="AA133" i="14"/>
  <c r="AB133" i="14"/>
  <c r="AC133" i="14"/>
  <c r="AD133" i="14"/>
  <c r="AE133" i="14"/>
  <c r="AF133" i="14"/>
  <c r="AG133" i="14"/>
  <c r="AH133" i="14"/>
  <c r="AI133" i="14"/>
  <c r="AJ133" i="14"/>
  <c r="AK133" i="14"/>
  <c r="AL133" i="14"/>
  <c r="AR133" i="14" s="1"/>
  <c r="AM133" i="14"/>
  <c r="AS133" i="14" s="1"/>
  <c r="AN133" i="14"/>
  <c r="AT133" i="14" s="1"/>
  <c r="AO133" i="14"/>
  <c r="AP133" i="14"/>
  <c r="AQ133" i="14"/>
  <c r="Z134" i="14"/>
  <c r="AA134" i="14"/>
  <c r="AB134" i="14"/>
  <c r="AC134" i="14"/>
  <c r="AD134" i="14"/>
  <c r="AE134" i="14"/>
  <c r="AF134" i="14"/>
  <c r="AG134" i="14"/>
  <c r="AH134" i="14"/>
  <c r="AI134" i="14"/>
  <c r="AJ134" i="14"/>
  <c r="AK134" i="14"/>
  <c r="AL134" i="14"/>
  <c r="AR134" i="14" s="1"/>
  <c r="AM134" i="14"/>
  <c r="AS134" i="14" s="1"/>
  <c r="AN134" i="14"/>
  <c r="AT134" i="14" s="1"/>
  <c r="AO134" i="14"/>
  <c r="AP134" i="14"/>
  <c r="AQ134" i="14"/>
  <c r="Z135" i="14"/>
  <c r="AA135" i="14"/>
  <c r="AB135" i="14"/>
  <c r="AC135" i="14"/>
  <c r="AD135" i="14"/>
  <c r="AE135" i="14"/>
  <c r="AF135" i="14"/>
  <c r="AG135" i="14"/>
  <c r="AH135" i="14"/>
  <c r="AI135" i="14"/>
  <c r="AJ135" i="14"/>
  <c r="AK135" i="14"/>
  <c r="AL135" i="14"/>
  <c r="AR135" i="14" s="1"/>
  <c r="AM135" i="14"/>
  <c r="AS135" i="14" s="1"/>
  <c r="AN135" i="14"/>
  <c r="AT135" i="14" s="1"/>
  <c r="AO135" i="14"/>
  <c r="AP135" i="14"/>
  <c r="AQ135" i="14"/>
  <c r="Z136" i="14"/>
  <c r="AA136" i="14"/>
  <c r="AB136" i="14"/>
  <c r="AC136" i="14"/>
  <c r="AD136" i="14"/>
  <c r="AE136" i="14"/>
  <c r="AF136" i="14"/>
  <c r="AG136" i="14"/>
  <c r="AH136" i="14"/>
  <c r="AI136" i="14"/>
  <c r="AJ136" i="14"/>
  <c r="AK136" i="14"/>
  <c r="AL136" i="14"/>
  <c r="AR136" i="14" s="1"/>
  <c r="AM136" i="14"/>
  <c r="AS136" i="14" s="1"/>
  <c r="AN136" i="14"/>
  <c r="AT136" i="14" s="1"/>
  <c r="AO136" i="14"/>
  <c r="AP136" i="14"/>
  <c r="AQ136" i="14"/>
  <c r="Z137" i="14"/>
  <c r="AA137" i="14"/>
  <c r="AB137" i="14"/>
  <c r="AC137" i="14"/>
  <c r="AD137" i="14"/>
  <c r="AE137" i="14"/>
  <c r="AF137" i="14"/>
  <c r="AG137" i="14"/>
  <c r="AH137" i="14"/>
  <c r="AI137" i="14"/>
  <c r="AJ137" i="14"/>
  <c r="AK137" i="14"/>
  <c r="AL137" i="14"/>
  <c r="AR137" i="14" s="1"/>
  <c r="AM137" i="14"/>
  <c r="AS137" i="14" s="1"/>
  <c r="AN137" i="14"/>
  <c r="AT137" i="14" s="1"/>
  <c r="AO137" i="14"/>
  <c r="AP137" i="14"/>
  <c r="AQ137" i="14"/>
  <c r="Z138" i="14"/>
  <c r="AA138" i="14"/>
  <c r="AB138" i="14"/>
  <c r="AC138" i="14"/>
  <c r="AD138" i="14"/>
  <c r="AE138" i="14"/>
  <c r="AF138" i="14"/>
  <c r="AG138" i="14"/>
  <c r="AH138" i="14"/>
  <c r="AI138" i="14"/>
  <c r="AJ138" i="14"/>
  <c r="AK138" i="14"/>
  <c r="AL138" i="14"/>
  <c r="AR138" i="14" s="1"/>
  <c r="AM138" i="14"/>
  <c r="AS138" i="14" s="1"/>
  <c r="AN138" i="14"/>
  <c r="AT138" i="14" s="1"/>
  <c r="AO138" i="14"/>
  <c r="AP138" i="14"/>
  <c r="AQ138" i="14"/>
  <c r="Z139" i="14"/>
  <c r="AA139" i="14"/>
  <c r="AB139" i="14"/>
  <c r="AC139" i="14"/>
  <c r="AD139" i="14"/>
  <c r="AE139" i="14"/>
  <c r="AF139" i="14"/>
  <c r="AG139" i="14"/>
  <c r="AH139" i="14"/>
  <c r="AI139" i="14"/>
  <c r="AJ139" i="14"/>
  <c r="AK139" i="14"/>
  <c r="AL139" i="14"/>
  <c r="AR139" i="14" s="1"/>
  <c r="AM139" i="14"/>
  <c r="AS139" i="14" s="1"/>
  <c r="AN139" i="14"/>
  <c r="AT139" i="14" s="1"/>
  <c r="AO139" i="14"/>
  <c r="AP139" i="14"/>
  <c r="AQ139" i="14"/>
  <c r="Z140" i="14"/>
  <c r="AA140" i="14"/>
  <c r="AB140" i="14"/>
  <c r="AC140" i="14"/>
  <c r="AD140" i="14"/>
  <c r="AE140" i="14"/>
  <c r="AF140" i="14"/>
  <c r="AG140" i="14"/>
  <c r="AH140" i="14"/>
  <c r="AI140" i="14"/>
  <c r="AJ140" i="14"/>
  <c r="AK140" i="14"/>
  <c r="AL140" i="14"/>
  <c r="AR140" i="14" s="1"/>
  <c r="AM140" i="14"/>
  <c r="AS140" i="14" s="1"/>
  <c r="AN140" i="14"/>
  <c r="AT140" i="14" s="1"/>
  <c r="AO140" i="14"/>
  <c r="AP140" i="14"/>
  <c r="AQ140" i="14"/>
  <c r="Z141" i="14"/>
  <c r="AA141" i="14"/>
  <c r="AB141" i="14"/>
  <c r="AC141" i="14"/>
  <c r="AD141" i="14"/>
  <c r="AE141" i="14"/>
  <c r="AF141" i="14"/>
  <c r="AG141" i="14"/>
  <c r="AH141" i="14"/>
  <c r="AI141" i="14"/>
  <c r="AJ141" i="14"/>
  <c r="AK141" i="14"/>
  <c r="AL141" i="14"/>
  <c r="AR141" i="14" s="1"/>
  <c r="AM141" i="14"/>
  <c r="AS141" i="14" s="1"/>
  <c r="AN141" i="14"/>
  <c r="AT141" i="14" s="1"/>
  <c r="AO141" i="14"/>
  <c r="AP141" i="14"/>
  <c r="AQ141" i="14"/>
  <c r="Z142" i="14"/>
  <c r="AA142" i="14"/>
  <c r="AB142" i="14"/>
  <c r="AC142" i="14"/>
  <c r="AD142" i="14"/>
  <c r="AE142" i="14"/>
  <c r="AF142" i="14"/>
  <c r="AG142" i="14"/>
  <c r="AH142" i="14"/>
  <c r="AI142" i="14"/>
  <c r="AJ142" i="14"/>
  <c r="AK142" i="14"/>
  <c r="AL142" i="14"/>
  <c r="AR142" i="14" s="1"/>
  <c r="AM142" i="14"/>
  <c r="AS142" i="14" s="1"/>
  <c r="AN142" i="14"/>
  <c r="AT142" i="14" s="1"/>
  <c r="AO142" i="14"/>
  <c r="AP142" i="14"/>
  <c r="AQ142" i="14"/>
  <c r="Z143" i="14"/>
  <c r="AA143" i="14"/>
  <c r="AB143" i="14"/>
  <c r="AC143" i="14"/>
  <c r="AD143" i="14"/>
  <c r="AE143" i="14"/>
  <c r="AF143" i="14"/>
  <c r="AG143" i="14"/>
  <c r="AH143" i="14"/>
  <c r="AI143" i="14"/>
  <c r="AJ143" i="14"/>
  <c r="AK143" i="14"/>
  <c r="AL143" i="14"/>
  <c r="AR143" i="14" s="1"/>
  <c r="AM143" i="14"/>
  <c r="AS143" i="14" s="1"/>
  <c r="AN143" i="14"/>
  <c r="AT143" i="14" s="1"/>
  <c r="AO143" i="14"/>
  <c r="AP143" i="14"/>
  <c r="AQ143" i="14"/>
  <c r="Z144" i="14"/>
  <c r="AA144" i="14"/>
  <c r="AB144" i="14"/>
  <c r="AC144" i="14"/>
  <c r="AD144" i="14"/>
  <c r="AE144" i="14"/>
  <c r="AF144" i="14"/>
  <c r="AG144" i="14"/>
  <c r="AH144" i="14"/>
  <c r="AI144" i="14"/>
  <c r="AJ144" i="14"/>
  <c r="AK144" i="14"/>
  <c r="AL144" i="14"/>
  <c r="AR144" i="14" s="1"/>
  <c r="AM144" i="14"/>
  <c r="AS144" i="14" s="1"/>
  <c r="AN144" i="14"/>
  <c r="AT144" i="14" s="1"/>
  <c r="AO144" i="14"/>
  <c r="AP144" i="14"/>
  <c r="AQ144" i="14"/>
  <c r="Z145" i="14"/>
  <c r="AA145" i="14"/>
  <c r="AB145" i="14"/>
  <c r="AC145" i="14"/>
  <c r="AD145" i="14"/>
  <c r="AE145" i="14"/>
  <c r="AF145" i="14"/>
  <c r="AG145" i="14"/>
  <c r="AH145" i="14"/>
  <c r="AI145" i="14"/>
  <c r="AJ145" i="14"/>
  <c r="AK145" i="14"/>
  <c r="AL145" i="14"/>
  <c r="AR145" i="14" s="1"/>
  <c r="AM145" i="14"/>
  <c r="AS145" i="14" s="1"/>
  <c r="AN145" i="14"/>
  <c r="AT145" i="14" s="1"/>
  <c r="AO145" i="14"/>
  <c r="AP145" i="14"/>
  <c r="AQ145" i="14"/>
  <c r="Z146" i="14"/>
  <c r="AA146" i="14"/>
  <c r="AB146" i="14"/>
  <c r="AC146" i="14"/>
  <c r="AD146" i="14"/>
  <c r="AE146" i="14"/>
  <c r="AF146" i="14"/>
  <c r="AG146" i="14"/>
  <c r="AH146" i="14"/>
  <c r="AI146" i="14"/>
  <c r="AJ146" i="14"/>
  <c r="AK146" i="14"/>
  <c r="AL146" i="14"/>
  <c r="AR146" i="14" s="1"/>
  <c r="AM146" i="14"/>
  <c r="AS146" i="14" s="1"/>
  <c r="AN146" i="14"/>
  <c r="AT146" i="14" s="1"/>
  <c r="AO146" i="14"/>
  <c r="AP146" i="14"/>
  <c r="AQ146" i="14"/>
  <c r="Z147" i="14"/>
  <c r="AA147" i="14"/>
  <c r="AB147" i="14"/>
  <c r="AC147" i="14"/>
  <c r="AD147" i="14"/>
  <c r="AE147" i="14"/>
  <c r="AF147" i="14"/>
  <c r="AG147" i="14"/>
  <c r="AH147" i="14"/>
  <c r="AI147" i="14"/>
  <c r="AJ147" i="14"/>
  <c r="AK147" i="14"/>
  <c r="AL147" i="14"/>
  <c r="AR147" i="14" s="1"/>
  <c r="AM147" i="14"/>
  <c r="AS147" i="14" s="1"/>
  <c r="AN147" i="14"/>
  <c r="AT147" i="14" s="1"/>
  <c r="AO147" i="14"/>
  <c r="AP147" i="14"/>
  <c r="AQ147" i="14"/>
  <c r="Z148" i="14"/>
  <c r="AA148" i="14"/>
  <c r="AB148" i="14"/>
  <c r="AC148" i="14"/>
  <c r="AD148" i="14"/>
  <c r="AE148" i="14"/>
  <c r="AF148" i="14"/>
  <c r="AG148" i="14"/>
  <c r="AH148" i="14"/>
  <c r="AI148" i="14"/>
  <c r="AJ148" i="14"/>
  <c r="AK148" i="14"/>
  <c r="AL148" i="14"/>
  <c r="AR148" i="14" s="1"/>
  <c r="AM148" i="14"/>
  <c r="AS148" i="14" s="1"/>
  <c r="AN148" i="14"/>
  <c r="AT148" i="14" s="1"/>
  <c r="AO148" i="14"/>
  <c r="AP148" i="14"/>
  <c r="AQ148" i="14"/>
  <c r="Z149" i="14"/>
  <c r="AA149" i="14"/>
  <c r="AB149" i="14"/>
  <c r="AC149" i="14"/>
  <c r="AD149" i="14"/>
  <c r="AE149" i="14"/>
  <c r="AF149" i="14"/>
  <c r="AG149" i="14"/>
  <c r="AH149" i="14"/>
  <c r="AI149" i="14"/>
  <c r="AJ149" i="14"/>
  <c r="AK149" i="14"/>
  <c r="AL149" i="14"/>
  <c r="AR149" i="14" s="1"/>
  <c r="AM149" i="14"/>
  <c r="AS149" i="14" s="1"/>
  <c r="AN149" i="14"/>
  <c r="AT149" i="14" s="1"/>
  <c r="AO149" i="14"/>
  <c r="AP149" i="14"/>
  <c r="AQ149" i="14"/>
  <c r="Z150" i="14"/>
  <c r="AA150" i="14"/>
  <c r="AB150" i="14"/>
  <c r="AC150" i="14"/>
  <c r="AD150" i="14"/>
  <c r="AE150" i="14"/>
  <c r="AF150" i="14"/>
  <c r="AG150" i="14"/>
  <c r="AH150" i="14"/>
  <c r="AI150" i="14"/>
  <c r="AJ150" i="14"/>
  <c r="AK150" i="14"/>
  <c r="AL150" i="14"/>
  <c r="AR150" i="14" s="1"/>
  <c r="AM150" i="14"/>
  <c r="AS150" i="14" s="1"/>
  <c r="AN150" i="14"/>
  <c r="AT150" i="14" s="1"/>
  <c r="AO150" i="14"/>
  <c r="AP150" i="14"/>
  <c r="AQ150" i="14"/>
  <c r="Z151" i="14"/>
  <c r="AA151" i="14"/>
  <c r="AB151" i="14"/>
  <c r="AC151" i="14"/>
  <c r="AD151" i="14"/>
  <c r="AE151" i="14"/>
  <c r="AF151" i="14"/>
  <c r="AG151" i="14"/>
  <c r="AH151" i="14"/>
  <c r="AI151" i="14"/>
  <c r="AJ151" i="14"/>
  <c r="AK151" i="14"/>
  <c r="AL151" i="14"/>
  <c r="AR151" i="14" s="1"/>
  <c r="AM151" i="14"/>
  <c r="AS151" i="14" s="1"/>
  <c r="AN151" i="14"/>
  <c r="AT151" i="14" s="1"/>
  <c r="AO151" i="14"/>
  <c r="AP151" i="14"/>
  <c r="AQ151" i="14"/>
  <c r="Z152" i="14"/>
  <c r="AA152" i="14"/>
  <c r="AB152" i="14"/>
  <c r="AC152" i="14"/>
  <c r="AD152" i="14"/>
  <c r="AE152" i="14"/>
  <c r="AF152" i="14"/>
  <c r="AG152" i="14"/>
  <c r="AH152" i="14"/>
  <c r="AI152" i="14"/>
  <c r="AJ152" i="14"/>
  <c r="AK152" i="14"/>
  <c r="AL152" i="14"/>
  <c r="AR152" i="14" s="1"/>
  <c r="AM152" i="14"/>
  <c r="AS152" i="14" s="1"/>
  <c r="AN152" i="14"/>
  <c r="AT152" i="14" s="1"/>
  <c r="AO152" i="14"/>
  <c r="AP152" i="14"/>
  <c r="AQ152" i="14"/>
  <c r="Z153" i="14"/>
  <c r="AA153" i="14"/>
  <c r="AB153" i="14"/>
  <c r="AC153" i="14"/>
  <c r="AD153" i="14"/>
  <c r="AE153" i="14"/>
  <c r="AF153" i="14"/>
  <c r="AG153" i="14"/>
  <c r="AH153" i="14"/>
  <c r="AI153" i="14"/>
  <c r="AJ153" i="14"/>
  <c r="AK153" i="14"/>
  <c r="AL153" i="14"/>
  <c r="AR153" i="14" s="1"/>
  <c r="AM153" i="14"/>
  <c r="AS153" i="14" s="1"/>
  <c r="AN153" i="14"/>
  <c r="AT153" i="14" s="1"/>
  <c r="AO153" i="14"/>
  <c r="AP153" i="14"/>
  <c r="AQ153" i="14"/>
  <c r="Z154" i="14"/>
  <c r="AA154" i="14"/>
  <c r="AB154" i="14"/>
  <c r="AC154" i="14"/>
  <c r="AD154" i="14"/>
  <c r="AE154" i="14"/>
  <c r="AF154" i="14"/>
  <c r="AG154" i="14"/>
  <c r="AH154" i="14"/>
  <c r="AI154" i="14"/>
  <c r="AJ154" i="14"/>
  <c r="AK154" i="14"/>
  <c r="AL154" i="14"/>
  <c r="AR154" i="14" s="1"/>
  <c r="AM154" i="14"/>
  <c r="AS154" i="14" s="1"/>
  <c r="AN154" i="14"/>
  <c r="AT154" i="14" s="1"/>
  <c r="AO154" i="14"/>
  <c r="AP154" i="14"/>
  <c r="AQ154" i="14"/>
  <c r="Z155" i="14"/>
  <c r="AA155" i="14"/>
  <c r="AB155" i="14"/>
  <c r="AC155" i="14"/>
  <c r="AD155" i="14"/>
  <c r="AE155" i="14"/>
  <c r="AF155" i="14"/>
  <c r="AG155" i="14"/>
  <c r="AH155" i="14"/>
  <c r="AI155" i="14"/>
  <c r="AJ155" i="14"/>
  <c r="AK155" i="14"/>
  <c r="AL155" i="14"/>
  <c r="AR155" i="14" s="1"/>
  <c r="AM155" i="14"/>
  <c r="AS155" i="14" s="1"/>
  <c r="AN155" i="14"/>
  <c r="AT155" i="14" s="1"/>
  <c r="AO155" i="14"/>
  <c r="AP155" i="14"/>
  <c r="AQ155" i="14"/>
  <c r="Z156" i="14"/>
  <c r="AA156" i="14"/>
  <c r="AB156" i="14"/>
  <c r="AC156" i="14"/>
  <c r="AD156" i="14"/>
  <c r="AE156" i="14"/>
  <c r="AF156" i="14"/>
  <c r="AG156" i="14"/>
  <c r="AH156" i="14"/>
  <c r="AI156" i="14"/>
  <c r="AJ156" i="14"/>
  <c r="AK156" i="14"/>
  <c r="AL156" i="14"/>
  <c r="AR156" i="14" s="1"/>
  <c r="AM156" i="14"/>
  <c r="AS156" i="14" s="1"/>
  <c r="AN156" i="14"/>
  <c r="AT156" i="14" s="1"/>
  <c r="AO156" i="14"/>
  <c r="AP156" i="14"/>
  <c r="AQ156" i="14"/>
  <c r="Z157" i="14"/>
  <c r="AA157" i="14"/>
  <c r="AB157" i="14"/>
  <c r="AC157" i="14"/>
  <c r="AD157" i="14"/>
  <c r="AE157" i="14"/>
  <c r="AF157" i="14"/>
  <c r="AG157" i="14"/>
  <c r="AH157" i="14"/>
  <c r="AI157" i="14"/>
  <c r="AJ157" i="14"/>
  <c r="AK157" i="14"/>
  <c r="AL157" i="14"/>
  <c r="AR157" i="14" s="1"/>
  <c r="AM157" i="14"/>
  <c r="AS157" i="14" s="1"/>
  <c r="AN157" i="14"/>
  <c r="AT157" i="14" s="1"/>
  <c r="AO157" i="14"/>
  <c r="AP157" i="14"/>
  <c r="AQ157" i="14"/>
  <c r="Z158" i="14"/>
  <c r="AA158" i="14"/>
  <c r="AB158" i="14"/>
  <c r="AC158" i="14"/>
  <c r="AD158" i="14"/>
  <c r="AE158" i="14"/>
  <c r="AF158" i="14"/>
  <c r="AG158" i="14"/>
  <c r="AH158" i="14"/>
  <c r="AI158" i="14"/>
  <c r="AJ158" i="14"/>
  <c r="AK158" i="14"/>
  <c r="AL158" i="14"/>
  <c r="AR158" i="14" s="1"/>
  <c r="AM158" i="14"/>
  <c r="AS158" i="14" s="1"/>
  <c r="AN158" i="14"/>
  <c r="AT158" i="14" s="1"/>
  <c r="AO158" i="14"/>
  <c r="AP158" i="14"/>
  <c r="AQ158" i="14"/>
  <c r="Z159" i="14"/>
  <c r="AA159" i="14"/>
  <c r="AB159" i="14"/>
  <c r="AC159" i="14"/>
  <c r="AD159" i="14"/>
  <c r="AE159" i="14"/>
  <c r="AF159" i="14"/>
  <c r="AG159" i="14"/>
  <c r="AH159" i="14"/>
  <c r="AI159" i="14"/>
  <c r="AJ159" i="14"/>
  <c r="AK159" i="14"/>
  <c r="AL159" i="14"/>
  <c r="AR159" i="14" s="1"/>
  <c r="AM159" i="14"/>
  <c r="AS159" i="14" s="1"/>
  <c r="AN159" i="14"/>
  <c r="AT159" i="14" s="1"/>
  <c r="AO159" i="14"/>
  <c r="AP159" i="14"/>
  <c r="AQ159" i="14"/>
  <c r="Z160" i="14"/>
  <c r="AA160" i="14"/>
  <c r="AB160" i="14"/>
  <c r="AC160" i="14"/>
  <c r="AD160" i="14"/>
  <c r="AE160" i="14"/>
  <c r="AF160" i="14"/>
  <c r="AG160" i="14"/>
  <c r="AH160" i="14"/>
  <c r="AI160" i="14"/>
  <c r="AJ160" i="14"/>
  <c r="AK160" i="14"/>
  <c r="AL160" i="14"/>
  <c r="AR160" i="14" s="1"/>
  <c r="AM160" i="14"/>
  <c r="AS160" i="14" s="1"/>
  <c r="AN160" i="14"/>
  <c r="AT160" i="14" s="1"/>
  <c r="AO160" i="14"/>
  <c r="AP160" i="14"/>
  <c r="AQ160" i="14"/>
  <c r="Z161" i="14"/>
  <c r="AA161" i="14"/>
  <c r="AB161" i="14"/>
  <c r="AC161" i="14"/>
  <c r="AD161" i="14"/>
  <c r="AE161" i="14"/>
  <c r="AF161" i="14"/>
  <c r="AG161" i="14"/>
  <c r="AH161" i="14"/>
  <c r="AI161" i="14"/>
  <c r="AJ161" i="14"/>
  <c r="AK161" i="14"/>
  <c r="AL161" i="14"/>
  <c r="AR161" i="14" s="1"/>
  <c r="AM161" i="14"/>
  <c r="AS161" i="14" s="1"/>
  <c r="AN161" i="14"/>
  <c r="AT161" i="14" s="1"/>
  <c r="AO161" i="14"/>
  <c r="AP161" i="14"/>
  <c r="AQ161" i="14"/>
  <c r="Z162" i="14"/>
  <c r="AA162" i="14"/>
  <c r="AB162" i="14"/>
  <c r="AC162" i="14"/>
  <c r="AD162" i="14"/>
  <c r="AE162" i="14"/>
  <c r="AF162" i="14"/>
  <c r="AG162" i="14"/>
  <c r="AH162" i="14"/>
  <c r="AI162" i="14"/>
  <c r="AJ162" i="14"/>
  <c r="AK162" i="14"/>
  <c r="AL162" i="14"/>
  <c r="AR162" i="14" s="1"/>
  <c r="AM162" i="14"/>
  <c r="AS162" i="14" s="1"/>
  <c r="AN162" i="14"/>
  <c r="AT162" i="14" s="1"/>
  <c r="AO162" i="14"/>
  <c r="AP162" i="14"/>
  <c r="AQ162" i="14"/>
  <c r="Z163" i="14"/>
  <c r="AA163" i="14"/>
  <c r="AB163" i="14"/>
  <c r="AC163" i="14"/>
  <c r="AD163" i="14"/>
  <c r="AE163" i="14"/>
  <c r="AF163" i="14"/>
  <c r="AG163" i="14"/>
  <c r="AH163" i="14"/>
  <c r="AI163" i="14"/>
  <c r="AJ163" i="14"/>
  <c r="AK163" i="14"/>
  <c r="AL163" i="14"/>
  <c r="AR163" i="14" s="1"/>
  <c r="AM163" i="14"/>
  <c r="AS163" i="14" s="1"/>
  <c r="AN163" i="14"/>
  <c r="AT163" i="14" s="1"/>
  <c r="AO163" i="14"/>
  <c r="AP163" i="14"/>
  <c r="AQ163" i="14"/>
  <c r="Z164" i="14"/>
  <c r="AA164" i="14"/>
  <c r="AB164" i="14"/>
  <c r="AC164" i="14"/>
  <c r="AD164" i="14"/>
  <c r="AE164" i="14"/>
  <c r="AF164" i="14"/>
  <c r="AG164" i="14"/>
  <c r="AH164" i="14"/>
  <c r="AI164" i="14"/>
  <c r="AJ164" i="14"/>
  <c r="AK164" i="14"/>
  <c r="AL164" i="14"/>
  <c r="AR164" i="14" s="1"/>
  <c r="AM164" i="14"/>
  <c r="AS164" i="14" s="1"/>
  <c r="AN164" i="14"/>
  <c r="AT164" i="14" s="1"/>
  <c r="AO164" i="14"/>
  <c r="AP164" i="14"/>
  <c r="AQ164" i="14"/>
  <c r="Z165" i="14"/>
  <c r="AA165" i="14"/>
  <c r="AB165" i="14"/>
  <c r="AC165" i="14"/>
  <c r="AD165" i="14"/>
  <c r="AE165" i="14"/>
  <c r="AF165" i="14"/>
  <c r="AG165" i="14"/>
  <c r="AH165" i="14"/>
  <c r="AI165" i="14"/>
  <c r="AJ165" i="14"/>
  <c r="AK165" i="14"/>
  <c r="AL165" i="14"/>
  <c r="AR165" i="14" s="1"/>
  <c r="AM165" i="14"/>
  <c r="AS165" i="14" s="1"/>
  <c r="AN165" i="14"/>
  <c r="AT165" i="14" s="1"/>
  <c r="AO165" i="14"/>
  <c r="AP165" i="14"/>
  <c r="AQ165" i="14"/>
  <c r="Z166" i="14"/>
  <c r="AA166" i="14"/>
  <c r="AB166" i="14"/>
  <c r="AC166" i="14"/>
  <c r="AD166" i="14"/>
  <c r="AE166" i="14"/>
  <c r="AF166" i="14"/>
  <c r="AG166" i="14"/>
  <c r="AH166" i="14"/>
  <c r="AI166" i="14"/>
  <c r="AJ166" i="14"/>
  <c r="AK166" i="14"/>
  <c r="AL166" i="14"/>
  <c r="AR166" i="14" s="1"/>
  <c r="AM166" i="14"/>
  <c r="AS166" i="14" s="1"/>
  <c r="AN166" i="14"/>
  <c r="AT166" i="14" s="1"/>
  <c r="AO166" i="14"/>
  <c r="AP166" i="14"/>
  <c r="AQ166" i="14"/>
  <c r="Z167" i="14"/>
  <c r="AA167" i="14"/>
  <c r="AB167" i="14"/>
  <c r="AC167" i="14"/>
  <c r="AD167" i="14"/>
  <c r="AE167" i="14"/>
  <c r="AF167" i="14"/>
  <c r="AG167" i="14"/>
  <c r="AH167" i="14"/>
  <c r="AI167" i="14"/>
  <c r="AJ167" i="14"/>
  <c r="AK167" i="14"/>
  <c r="AL167" i="14"/>
  <c r="AR167" i="14" s="1"/>
  <c r="AM167" i="14"/>
  <c r="AS167" i="14" s="1"/>
  <c r="AN167" i="14"/>
  <c r="AT167" i="14" s="1"/>
  <c r="AO167" i="14"/>
  <c r="AP167" i="14"/>
  <c r="AQ167" i="14"/>
  <c r="Z168" i="14"/>
  <c r="AA168" i="14"/>
  <c r="AB168" i="14"/>
  <c r="AC168" i="14"/>
  <c r="AD168" i="14"/>
  <c r="AE168" i="14"/>
  <c r="AF168" i="14"/>
  <c r="AG168" i="14"/>
  <c r="AH168" i="14"/>
  <c r="AI168" i="14"/>
  <c r="AJ168" i="14"/>
  <c r="AK168" i="14"/>
  <c r="AL168" i="14"/>
  <c r="AR168" i="14" s="1"/>
  <c r="AM168" i="14"/>
  <c r="AS168" i="14" s="1"/>
  <c r="AN168" i="14"/>
  <c r="AT168" i="14" s="1"/>
  <c r="AO168" i="14"/>
  <c r="AP168" i="14"/>
  <c r="AQ168" i="14"/>
  <c r="Z169" i="14"/>
  <c r="AA169" i="14"/>
  <c r="AB169" i="14"/>
  <c r="AC169" i="14"/>
  <c r="AD169" i="14"/>
  <c r="AE169" i="14"/>
  <c r="AF169" i="14"/>
  <c r="AG169" i="14"/>
  <c r="AH169" i="14"/>
  <c r="AI169" i="14"/>
  <c r="AJ169" i="14"/>
  <c r="AK169" i="14"/>
  <c r="AL169" i="14"/>
  <c r="AR169" i="14" s="1"/>
  <c r="AM169" i="14"/>
  <c r="AS169" i="14" s="1"/>
  <c r="AN169" i="14"/>
  <c r="AT169" i="14" s="1"/>
  <c r="AO169" i="14"/>
  <c r="AP169" i="14"/>
  <c r="AQ169" i="14"/>
  <c r="Z170" i="14"/>
  <c r="AA170" i="14"/>
  <c r="AB170" i="14"/>
  <c r="AC170" i="14"/>
  <c r="AD170" i="14"/>
  <c r="AE170" i="14"/>
  <c r="AF170" i="14"/>
  <c r="AG170" i="14"/>
  <c r="AH170" i="14"/>
  <c r="AI170" i="14"/>
  <c r="AJ170" i="14"/>
  <c r="AK170" i="14"/>
  <c r="AL170" i="14"/>
  <c r="AR170" i="14" s="1"/>
  <c r="AM170" i="14"/>
  <c r="AS170" i="14" s="1"/>
  <c r="AN170" i="14"/>
  <c r="AT170" i="14" s="1"/>
  <c r="AO170" i="14"/>
  <c r="AP170" i="14"/>
  <c r="AQ170" i="14"/>
  <c r="Z171" i="14"/>
  <c r="AA171" i="14"/>
  <c r="AB171" i="14"/>
  <c r="AC171" i="14"/>
  <c r="AD171" i="14"/>
  <c r="AE171" i="14"/>
  <c r="AF171" i="14"/>
  <c r="AG171" i="14"/>
  <c r="AH171" i="14"/>
  <c r="AI171" i="14"/>
  <c r="AJ171" i="14"/>
  <c r="AK171" i="14"/>
  <c r="AL171" i="14"/>
  <c r="AR171" i="14" s="1"/>
  <c r="AM171" i="14"/>
  <c r="AS171" i="14" s="1"/>
  <c r="AN171" i="14"/>
  <c r="AT171" i="14" s="1"/>
  <c r="AO171" i="14"/>
  <c r="AP171" i="14"/>
  <c r="AQ171" i="14"/>
  <c r="Z172" i="14"/>
  <c r="AA172" i="14"/>
  <c r="AB172" i="14"/>
  <c r="AC172" i="14"/>
  <c r="AD172" i="14"/>
  <c r="AE172" i="14"/>
  <c r="AF172" i="14"/>
  <c r="AG172" i="14"/>
  <c r="AH172" i="14"/>
  <c r="AI172" i="14"/>
  <c r="AJ172" i="14"/>
  <c r="AK172" i="14"/>
  <c r="AL172" i="14"/>
  <c r="AR172" i="14" s="1"/>
  <c r="AM172" i="14"/>
  <c r="AS172" i="14" s="1"/>
  <c r="AN172" i="14"/>
  <c r="AT172" i="14" s="1"/>
  <c r="AO172" i="14"/>
  <c r="AP172" i="14"/>
  <c r="AQ172" i="14"/>
  <c r="Z173" i="14"/>
  <c r="AA173" i="14"/>
  <c r="AB173" i="14"/>
  <c r="AC173" i="14"/>
  <c r="AD173" i="14"/>
  <c r="AE173" i="14"/>
  <c r="AF173" i="14"/>
  <c r="AG173" i="14"/>
  <c r="AH173" i="14"/>
  <c r="AI173" i="14"/>
  <c r="AJ173" i="14"/>
  <c r="AK173" i="14"/>
  <c r="AL173" i="14"/>
  <c r="AR173" i="14" s="1"/>
  <c r="AM173" i="14"/>
  <c r="AS173" i="14" s="1"/>
  <c r="AN173" i="14"/>
  <c r="AT173" i="14" s="1"/>
  <c r="AO173" i="14"/>
  <c r="AP173" i="14"/>
  <c r="AQ173" i="14"/>
  <c r="Z174" i="14"/>
  <c r="AA174" i="14"/>
  <c r="AB174" i="14"/>
  <c r="AC174" i="14"/>
  <c r="AD174" i="14"/>
  <c r="AE174" i="14"/>
  <c r="AF174" i="14"/>
  <c r="AG174" i="14"/>
  <c r="AH174" i="14"/>
  <c r="AI174" i="14"/>
  <c r="AJ174" i="14"/>
  <c r="AK174" i="14"/>
  <c r="AL174" i="14"/>
  <c r="AR174" i="14" s="1"/>
  <c r="AM174" i="14"/>
  <c r="AS174" i="14" s="1"/>
  <c r="AN174" i="14"/>
  <c r="AT174" i="14" s="1"/>
  <c r="AO174" i="14"/>
  <c r="AP174" i="14"/>
  <c r="AQ174" i="14"/>
  <c r="Z175" i="14"/>
  <c r="AA175" i="14"/>
  <c r="AB175" i="14"/>
  <c r="AC175" i="14"/>
  <c r="AD175" i="14"/>
  <c r="AE175" i="14"/>
  <c r="AF175" i="14"/>
  <c r="AG175" i="14"/>
  <c r="AH175" i="14"/>
  <c r="AI175" i="14"/>
  <c r="AJ175" i="14"/>
  <c r="AK175" i="14"/>
  <c r="AL175" i="14"/>
  <c r="AR175" i="14" s="1"/>
  <c r="AM175" i="14"/>
  <c r="AS175" i="14" s="1"/>
  <c r="AN175" i="14"/>
  <c r="AT175" i="14" s="1"/>
  <c r="AO175" i="14"/>
  <c r="AP175" i="14"/>
  <c r="AQ175" i="14"/>
  <c r="Z176" i="14"/>
  <c r="AA176" i="14"/>
  <c r="AB176" i="14"/>
  <c r="AC176" i="14"/>
  <c r="AD176" i="14"/>
  <c r="AE176" i="14"/>
  <c r="AF176" i="14"/>
  <c r="AG176" i="14"/>
  <c r="AH176" i="14"/>
  <c r="AI176" i="14"/>
  <c r="AJ176" i="14"/>
  <c r="AK176" i="14"/>
  <c r="AL176" i="14"/>
  <c r="AR176" i="14" s="1"/>
  <c r="AM176" i="14"/>
  <c r="AS176" i="14" s="1"/>
  <c r="AN176" i="14"/>
  <c r="AT176" i="14" s="1"/>
  <c r="AO176" i="14"/>
  <c r="AP176" i="14"/>
  <c r="AQ176" i="14"/>
  <c r="Z177" i="14"/>
  <c r="AA177" i="14"/>
  <c r="AB177" i="14"/>
  <c r="AC177" i="14"/>
  <c r="AD177" i="14"/>
  <c r="AE177" i="14"/>
  <c r="AF177" i="14"/>
  <c r="AG177" i="14"/>
  <c r="AH177" i="14"/>
  <c r="AI177" i="14"/>
  <c r="AJ177" i="14"/>
  <c r="AK177" i="14"/>
  <c r="AL177" i="14"/>
  <c r="AR177" i="14" s="1"/>
  <c r="AM177" i="14"/>
  <c r="AS177" i="14" s="1"/>
  <c r="AN177" i="14"/>
  <c r="AT177" i="14" s="1"/>
  <c r="AO177" i="14"/>
  <c r="AP177" i="14"/>
  <c r="AQ177" i="14"/>
  <c r="Z178" i="14"/>
  <c r="AA178" i="14"/>
  <c r="AB178" i="14"/>
  <c r="AC178" i="14"/>
  <c r="AD178" i="14"/>
  <c r="AE178" i="14"/>
  <c r="AF178" i="14"/>
  <c r="AG178" i="14"/>
  <c r="AH178" i="14"/>
  <c r="AI178" i="14"/>
  <c r="AJ178" i="14"/>
  <c r="AK178" i="14"/>
  <c r="AL178" i="14"/>
  <c r="AR178" i="14" s="1"/>
  <c r="AM178" i="14"/>
  <c r="AS178" i="14" s="1"/>
  <c r="AN178" i="14"/>
  <c r="AT178" i="14" s="1"/>
  <c r="AO178" i="14"/>
  <c r="AP178" i="14"/>
  <c r="AQ178" i="14"/>
  <c r="Z179" i="14"/>
  <c r="AA179" i="14"/>
  <c r="AB179" i="14"/>
  <c r="AC179" i="14"/>
  <c r="AD179" i="14"/>
  <c r="AE179" i="14"/>
  <c r="AF179" i="14"/>
  <c r="AG179" i="14"/>
  <c r="AH179" i="14"/>
  <c r="AI179" i="14"/>
  <c r="AJ179" i="14"/>
  <c r="AK179" i="14"/>
  <c r="AL179" i="14"/>
  <c r="AR179" i="14" s="1"/>
  <c r="AM179" i="14"/>
  <c r="AS179" i="14" s="1"/>
  <c r="AN179" i="14"/>
  <c r="AT179" i="14" s="1"/>
  <c r="AO179" i="14"/>
  <c r="AP179" i="14"/>
  <c r="AQ179" i="14"/>
  <c r="Z180" i="14"/>
  <c r="AA180" i="14"/>
  <c r="AB180" i="14"/>
  <c r="AC180" i="14"/>
  <c r="AD180" i="14"/>
  <c r="AE180" i="14"/>
  <c r="AF180" i="14"/>
  <c r="AG180" i="14"/>
  <c r="AH180" i="14"/>
  <c r="AI180" i="14"/>
  <c r="AJ180" i="14"/>
  <c r="AK180" i="14"/>
  <c r="AL180" i="14"/>
  <c r="AR180" i="14" s="1"/>
  <c r="AM180" i="14"/>
  <c r="AS180" i="14" s="1"/>
  <c r="AN180" i="14"/>
  <c r="AT180" i="14" s="1"/>
  <c r="AO180" i="14"/>
  <c r="AP180" i="14"/>
  <c r="AQ180" i="14"/>
  <c r="Z181" i="14"/>
  <c r="AA181" i="14"/>
  <c r="AB181" i="14"/>
  <c r="AC181" i="14"/>
  <c r="AD181" i="14"/>
  <c r="AE181" i="14"/>
  <c r="AF181" i="14"/>
  <c r="AG181" i="14"/>
  <c r="AH181" i="14"/>
  <c r="AI181" i="14"/>
  <c r="AJ181" i="14"/>
  <c r="AK181" i="14"/>
  <c r="AL181" i="14"/>
  <c r="AR181" i="14" s="1"/>
  <c r="AM181" i="14"/>
  <c r="AS181" i="14" s="1"/>
  <c r="AN181" i="14"/>
  <c r="AT181" i="14" s="1"/>
  <c r="AO181" i="14"/>
  <c r="AP181" i="14"/>
  <c r="AQ181" i="14"/>
  <c r="Z182" i="14"/>
  <c r="AA182" i="14"/>
  <c r="AB182" i="14"/>
  <c r="AC182" i="14"/>
  <c r="AD182" i="14"/>
  <c r="AE182" i="14"/>
  <c r="AF182" i="14"/>
  <c r="AG182" i="14"/>
  <c r="AH182" i="14"/>
  <c r="AI182" i="14"/>
  <c r="AJ182" i="14"/>
  <c r="AK182" i="14"/>
  <c r="AL182" i="14"/>
  <c r="AR182" i="14" s="1"/>
  <c r="AM182" i="14"/>
  <c r="AS182" i="14" s="1"/>
  <c r="AN182" i="14"/>
  <c r="AT182" i="14" s="1"/>
  <c r="AO182" i="14"/>
  <c r="AP182" i="14"/>
  <c r="AQ182" i="14"/>
  <c r="Z183" i="14"/>
  <c r="AA183" i="14"/>
  <c r="AB183" i="14"/>
  <c r="AC183" i="14"/>
  <c r="AD183" i="14"/>
  <c r="AE183" i="14"/>
  <c r="AF183" i="14"/>
  <c r="AG183" i="14"/>
  <c r="AH183" i="14"/>
  <c r="AI183" i="14"/>
  <c r="AJ183" i="14"/>
  <c r="AK183" i="14"/>
  <c r="AL183" i="14"/>
  <c r="AR183" i="14" s="1"/>
  <c r="AM183" i="14"/>
  <c r="AS183" i="14" s="1"/>
  <c r="AN183" i="14"/>
  <c r="AT183" i="14" s="1"/>
  <c r="AO183" i="14"/>
  <c r="AP183" i="14"/>
  <c r="AQ183" i="14"/>
  <c r="Z184" i="14"/>
  <c r="AA184" i="14"/>
  <c r="AB184" i="14"/>
  <c r="AC184" i="14"/>
  <c r="AD184" i="14"/>
  <c r="AE184" i="14"/>
  <c r="AF184" i="14"/>
  <c r="AG184" i="14"/>
  <c r="AH184" i="14"/>
  <c r="AI184" i="14"/>
  <c r="AJ184" i="14"/>
  <c r="AK184" i="14"/>
  <c r="AL184" i="14"/>
  <c r="AR184" i="14" s="1"/>
  <c r="AM184" i="14"/>
  <c r="AS184" i="14" s="1"/>
  <c r="AN184" i="14"/>
  <c r="AT184" i="14" s="1"/>
  <c r="AO184" i="14"/>
  <c r="AP184" i="14"/>
  <c r="AQ184" i="14"/>
  <c r="Z185" i="14"/>
  <c r="AA185" i="14"/>
  <c r="AB185" i="14"/>
  <c r="AC185" i="14"/>
  <c r="AD185" i="14"/>
  <c r="AE185" i="14"/>
  <c r="AF185" i="14"/>
  <c r="AG185" i="14"/>
  <c r="AH185" i="14"/>
  <c r="AI185" i="14"/>
  <c r="AJ185" i="14"/>
  <c r="AK185" i="14"/>
  <c r="AL185" i="14"/>
  <c r="AR185" i="14" s="1"/>
  <c r="AM185" i="14"/>
  <c r="AS185" i="14" s="1"/>
  <c r="AN185" i="14"/>
  <c r="AT185" i="14" s="1"/>
  <c r="AO185" i="14"/>
  <c r="AP185" i="14"/>
  <c r="AQ185" i="14"/>
  <c r="Z186" i="14"/>
  <c r="AA186" i="14"/>
  <c r="AB186" i="14"/>
  <c r="AC186" i="14"/>
  <c r="AD186" i="14"/>
  <c r="AE186" i="14"/>
  <c r="AF186" i="14"/>
  <c r="AG186" i="14"/>
  <c r="AH186" i="14"/>
  <c r="AI186" i="14"/>
  <c r="AJ186" i="14"/>
  <c r="AK186" i="14"/>
  <c r="AL186" i="14"/>
  <c r="AR186" i="14" s="1"/>
  <c r="AM186" i="14"/>
  <c r="AS186" i="14" s="1"/>
  <c r="AN186" i="14"/>
  <c r="AT186" i="14" s="1"/>
  <c r="AO186" i="14"/>
  <c r="AP186" i="14"/>
  <c r="AQ186" i="14"/>
  <c r="Z187" i="14"/>
  <c r="AA187" i="14"/>
  <c r="AB187" i="14"/>
  <c r="AC187" i="14"/>
  <c r="AD187" i="14"/>
  <c r="AE187" i="14"/>
  <c r="AF187" i="14"/>
  <c r="AG187" i="14"/>
  <c r="AH187" i="14"/>
  <c r="AI187" i="14"/>
  <c r="AJ187" i="14"/>
  <c r="AK187" i="14"/>
  <c r="AL187" i="14"/>
  <c r="AR187" i="14" s="1"/>
  <c r="AM187" i="14"/>
  <c r="AS187" i="14" s="1"/>
  <c r="AN187" i="14"/>
  <c r="AT187" i="14" s="1"/>
  <c r="AO187" i="14"/>
  <c r="AP187" i="14"/>
  <c r="AQ187" i="14"/>
  <c r="Z188" i="14"/>
  <c r="AA188" i="14"/>
  <c r="AB188" i="14"/>
  <c r="AC188" i="14"/>
  <c r="AD188" i="14"/>
  <c r="AE188" i="14"/>
  <c r="AF188" i="14"/>
  <c r="AG188" i="14"/>
  <c r="AH188" i="14"/>
  <c r="AI188" i="14"/>
  <c r="AJ188" i="14"/>
  <c r="AK188" i="14"/>
  <c r="AL188" i="14"/>
  <c r="AR188" i="14" s="1"/>
  <c r="AM188" i="14"/>
  <c r="AS188" i="14" s="1"/>
  <c r="AN188" i="14"/>
  <c r="AT188" i="14" s="1"/>
  <c r="AO188" i="14"/>
  <c r="AP188" i="14"/>
  <c r="AQ188" i="14"/>
  <c r="Z189" i="14"/>
  <c r="AA189" i="14"/>
  <c r="AB189" i="14"/>
  <c r="AC189" i="14"/>
  <c r="AD189" i="14"/>
  <c r="AE189" i="14"/>
  <c r="AF189" i="14"/>
  <c r="AG189" i="14"/>
  <c r="AH189" i="14"/>
  <c r="AI189" i="14"/>
  <c r="AJ189" i="14"/>
  <c r="AK189" i="14"/>
  <c r="AL189" i="14"/>
  <c r="AR189" i="14" s="1"/>
  <c r="AM189" i="14"/>
  <c r="AS189" i="14" s="1"/>
  <c r="AN189" i="14"/>
  <c r="AT189" i="14" s="1"/>
  <c r="AO189" i="14"/>
  <c r="AP189" i="14"/>
  <c r="AQ189" i="14"/>
  <c r="Z190" i="14"/>
  <c r="AA190" i="14"/>
  <c r="AB190" i="14"/>
  <c r="AC190" i="14"/>
  <c r="AD190" i="14"/>
  <c r="AE190" i="14"/>
  <c r="AF190" i="14"/>
  <c r="AG190" i="14"/>
  <c r="AH190" i="14"/>
  <c r="AI190" i="14"/>
  <c r="AJ190" i="14"/>
  <c r="AK190" i="14"/>
  <c r="AL190" i="14"/>
  <c r="AR190" i="14" s="1"/>
  <c r="AM190" i="14"/>
  <c r="AS190" i="14" s="1"/>
  <c r="AN190" i="14"/>
  <c r="AT190" i="14" s="1"/>
  <c r="AO190" i="14"/>
  <c r="AP190" i="14"/>
  <c r="AQ190" i="14"/>
  <c r="Z191" i="14"/>
  <c r="AA191" i="14"/>
  <c r="AB191" i="14"/>
  <c r="AC191" i="14"/>
  <c r="AD191" i="14"/>
  <c r="AE191" i="14"/>
  <c r="AF191" i="14"/>
  <c r="AG191" i="14"/>
  <c r="AH191" i="14"/>
  <c r="AI191" i="14"/>
  <c r="AJ191" i="14"/>
  <c r="AK191" i="14"/>
  <c r="AL191" i="14"/>
  <c r="AR191" i="14" s="1"/>
  <c r="AM191" i="14"/>
  <c r="AS191" i="14" s="1"/>
  <c r="AN191" i="14"/>
  <c r="AT191" i="14" s="1"/>
  <c r="AO191" i="14"/>
  <c r="AP191" i="14"/>
  <c r="AQ191" i="14"/>
  <c r="Z192" i="14"/>
  <c r="AA192" i="14"/>
  <c r="AB192" i="14"/>
  <c r="AC192" i="14"/>
  <c r="AD192" i="14"/>
  <c r="AE192" i="14"/>
  <c r="AF192" i="14"/>
  <c r="AG192" i="14"/>
  <c r="AH192" i="14"/>
  <c r="AI192" i="14"/>
  <c r="AJ192" i="14"/>
  <c r="AK192" i="14"/>
  <c r="AL192" i="14"/>
  <c r="AR192" i="14" s="1"/>
  <c r="AM192" i="14"/>
  <c r="AS192" i="14" s="1"/>
  <c r="AN192" i="14"/>
  <c r="AT192" i="14" s="1"/>
  <c r="AO192" i="14"/>
  <c r="AP192" i="14"/>
  <c r="AQ192" i="14"/>
  <c r="Z193" i="14"/>
  <c r="AA193" i="14"/>
  <c r="AB193" i="14"/>
  <c r="AC193" i="14"/>
  <c r="AD193" i="14"/>
  <c r="AE193" i="14"/>
  <c r="AF193" i="14"/>
  <c r="AG193" i="14"/>
  <c r="AH193" i="14"/>
  <c r="AI193" i="14"/>
  <c r="AJ193" i="14"/>
  <c r="AK193" i="14"/>
  <c r="AL193" i="14"/>
  <c r="AR193" i="14" s="1"/>
  <c r="AM193" i="14"/>
  <c r="AS193" i="14" s="1"/>
  <c r="AN193" i="14"/>
  <c r="AT193" i="14" s="1"/>
  <c r="AO193" i="14"/>
  <c r="AP193" i="14"/>
  <c r="AQ193" i="14"/>
  <c r="Z194" i="14"/>
  <c r="AA194" i="14"/>
  <c r="AB194" i="14"/>
  <c r="AC194" i="14"/>
  <c r="AD194" i="14"/>
  <c r="AE194" i="14"/>
  <c r="AF194" i="14"/>
  <c r="AG194" i="14"/>
  <c r="AH194" i="14"/>
  <c r="AI194" i="14"/>
  <c r="AJ194" i="14"/>
  <c r="AK194" i="14"/>
  <c r="AL194" i="14"/>
  <c r="AR194" i="14" s="1"/>
  <c r="AM194" i="14"/>
  <c r="AS194" i="14" s="1"/>
  <c r="AN194" i="14"/>
  <c r="AT194" i="14" s="1"/>
  <c r="AO194" i="14"/>
  <c r="AP194" i="14"/>
  <c r="AQ194" i="14"/>
  <c r="Z195" i="14"/>
  <c r="AA195" i="14"/>
  <c r="AB195" i="14"/>
  <c r="AC195" i="14"/>
  <c r="AD195" i="14"/>
  <c r="AE195" i="14"/>
  <c r="AF195" i="14"/>
  <c r="AG195" i="14"/>
  <c r="AH195" i="14"/>
  <c r="AI195" i="14"/>
  <c r="AJ195" i="14"/>
  <c r="AK195" i="14"/>
  <c r="AL195" i="14"/>
  <c r="AR195" i="14" s="1"/>
  <c r="AM195" i="14"/>
  <c r="AS195" i="14" s="1"/>
  <c r="AN195" i="14"/>
  <c r="AT195" i="14" s="1"/>
  <c r="AO195" i="14"/>
  <c r="AP195" i="14"/>
  <c r="AQ195" i="14"/>
  <c r="Z196" i="14"/>
  <c r="AA196" i="14"/>
  <c r="AB196" i="14"/>
  <c r="AC196" i="14"/>
  <c r="AD196" i="14"/>
  <c r="AE196" i="14"/>
  <c r="AF196" i="14"/>
  <c r="AG196" i="14"/>
  <c r="AH196" i="14"/>
  <c r="AI196" i="14"/>
  <c r="AJ196" i="14"/>
  <c r="AK196" i="14"/>
  <c r="AL196" i="14"/>
  <c r="AR196" i="14" s="1"/>
  <c r="AM196" i="14"/>
  <c r="AS196" i="14" s="1"/>
  <c r="AN196" i="14"/>
  <c r="AT196" i="14" s="1"/>
  <c r="AO196" i="14"/>
  <c r="AP196" i="14"/>
  <c r="AQ196" i="14"/>
  <c r="Z197" i="14"/>
  <c r="AA197" i="14"/>
  <c r="AB197" i="14"/>
  <c r="AC197" i="14"/>
  <c r="AD197" i="14"/>
  <c r="AE197" i="14"/>
  <c r="AF197" i="14"/>
  <c r="AG197" i="14"/>
  <c r="AH197" i="14"/>
  <c r="AI197" i="14"/>
  <c r="AJ197" i="14"/>
  <c r="AK197" i="14"/>
  <c r="AL197" i="14"/>
  <c r="AR197" i="14" s="1"/>
  <c r="AM197" i="14"/>
  <c r="AS197" i="14" s="1"/>
  <c r="AN197" i="14"/>
  <c r="AT197" i="14" s="1"/>
  <c r="AO197" i="14"/>
  <c r="AP197" i="14"/>
  <c r="AQ197" i="14"/>
  <c r="Z198" i="14"/>
  <c r="AA198" i="14"/>
  <c r="AB198" i="14"/>
  <c r="AC198" i="14"/>
  <c r="AD198" i="14"/>
  <c r="AE198" i="14"/>
  <c r="AF198" i="14"/>
  <c r="AG198" i="14"/>
  <c r="AH198" i="14"/>
  <c r="AI198" i="14"/>
  <c r="AJ198" i="14"/>
  <c r="AK198" i="14"/>
  <c r="AL198" i="14"/>
  <c r="AR198" i="14" s="1"/>
  <c r="AM198" i="14"/>
  <c r="AS198" i="14" s="1"/>
  <c r="AN198" i="14"/>
  <c r="AT198" i="14" s="1"/>
  <c r="AO198" i="14"/>
  <c r="AP198" i="14"/>
  <c r="AQ198" i="14"/>
  <c r="Z199" i="14"/>
  <c r="AA199" i="14"/>
  <c r="AB199" i="14"/>
  <c r="AC199" i="14"/>
  <c r="AD199" i="14"/>
  <c r="AE199" i="14"/>
  <c r="AF199" i="14"/>
  <c r="AG199" i="14"/>
  <c r="AH199" i="14"/>
  <c r="AI199" i="14"/>
  <c r="AJ199" i="14"/>
  <c r="AK199" i="14"/>
  <c r="AL199" i="14"/>
  <c r="AR199" i="14" s="1"/>
  <c r="AM199" i="14"/>
  <c r="AS199" i="14" s="1"/>
  <c r="AN199" i="14"/>
  <c r="AT199" i="14" s="1"/>
  <c r="AO199" i="14"/>
  <c r="AP199" i="14"/>
  <c r="AQ199" i="14"/>
  <c r="Z200" i="14"/>
  <c r="AA200" i="14"/>
  <c r="AB200" i="14"/>
  <c r="AC200" i="14"/>
  <c r="AD200" i="14"/>
  <c r="AE200" i="14"/>
  <c r="AF200" i="14"/>
  <c r="AG200" i="14"/>
  <c r="AH200" i="14"/>
  <c r="AI200" i="14"/>
  <c r="AJ200" i="14"/>
  <c r="AK200" i="14"/>
  <c r="AL200" i="14"/>
  <c r="AR200" i="14" s="1"/>
  <c r="AM200" i="14"/>
  <c r="AS200" i="14" s="1"/>
  <c r="AN200" i="14"/>
  <c r="AT200" i="14" s="1"/>
  <c r="AO200" i="14"/>
  <c r="AP200" i="14"/>
  <c r="AQ200" i="14"/>
  <c r="Z201" i="14"/>
  <c r="AA201" i="14"/>
  <c r="AB201" i="14"/>
  <c r="AC201" i="14"/>
  <c r="AD201" i="14"/>
  <c r="AE201" i="14"/>
  <c r="AF201" i="14"/>
  <c r="AG201" i="14"/>
  <c r="AH201" i="14"/>
  <c r="AI201" i="14"/>
  <c r="AJ201" i="14"/>
  <c r="AK201" i="14"/>
  <c r="AL201" i="14"/>
  <c r="AR201" i="14" s="1"/>
  <c r="AM201" i="14"/>
  <c r="AS201" i="14" s="1"/>
  <c r="AN201" i="14"/>
  <c r="AT201" i="14" s="1"/>
  <c r="AO201" i="14"/>
  <c r="AP201" i="14"/>
  <c r="AQ201" i="14"/>
  <c r="Z202" i="14"/>
  <c r="AA202" i="14"/>
  <c r="AB202" i="14"/>
  <c r="AC202" i="14"/>
  <c r="AD202" i="14"/>
  <c r="AE202" i="14"/>
  <c r="AF202" i="14"/>
  <c r="AG202" i="14"/>
  <c r="AH202" i="14"/>
  <c r="AI202" i="14"/>
  <c r="AJ202" i="14"/>
  <c r="AK202" i="14"/>
  <c r="AL202" i="14"/>
  <c r="AR202" i="14" s="1"/>
  <c r="AM202" i="14"/>
  <c r="AS202" i="14" s="1"/>
  <c r="AN202" i="14"/>
  <c r="AT202" i="14" s="1"/>
  <c r="AO202" i="14"/>
  <c r="AP202" i="14"/>
  <c r="AQ202" i="14"/>
  <c r="Z203" i="14"/>
  <c r="AA203" i="14"/>
  <c r="AB203" i="14"/>
  <c r="AC203" i="14"/>
  <c r="AD203" i="14"/>
  <c r="AE203" i="14"/>
  <c r="AF203" i="14"/>
  <c r="AG203" i="14"/>
  <c r="AH203" i="14"/>
  <c r="AI203" i="14"/>
  <c r="AJ203" i="14"/>
  <c r="AK203" i="14"/>
  <c r="AL203" i="14"/>
  <c r="AR203" i="14" s="1"/>
  <c r="AM203" i="14"/>
  <c r="AS203" i="14" s="1"/>
  <c r="AN203" i="14"/>
  <c r="AT203" i="14" s="1"/>
  <c r="AO203" i="14"/>
  <c r="AP203" i="14"/>
  <c r="AQ203" i="14"/>
  <c r="Z204" i="14"/>
  <c r="AA204" i="14"/>
  <c r="AB204" i="14"/>
  <c r="AC204" i="14"/>
  <c r="AD204" i="14"/>
  <c r="AE204" i="14"/>
  <c r="AF204" i="14"/>
  <c r="AG204" i="14"/>
  <c r="AH204" i="14"/>
  <c r="AI204" i="14"/>
  <c r="AJ204" i="14"/>
  <c r="AK204" i="14"/>
  <c r="AL204" i="14"/>
  <c r="AR204" i="14" s="1"/>
  <c r="AM204" i="14"/>
  <c r="AS204" i="14" s="1"/>
  <c r="AN204" i="14"/>
  <c r="AT204" i="14" s="1"/>
  <c r="AO204" i="14"/>
  <c r="AP204" i="14"/>
  <c r="AQ204" i="14"/>
  <c r="Z205" i="14"/>
  <c r="AA205" i="14"/>
  <c r="AB205" i="14"/>
  <c r="AC205" i="14"/>
  <c r="AD205" i="14"/>
  <c r="AE205" i="14"/>
  <c r="AF205" i="14"/>
  <c r="AG205" i="14"/>
  <c r="AH205" i="14"/>
  <c r="AI205" i="14"/>
  <c r="AJ205" i="14"/>
  <c r="AK205" i="14"/>
  <c r="AL205" i="14"/>
  <c r="AR205" i="14" s="1"/>
  <c r="AM205" i="14"/>
  <c r="AS205" i="14" s="1"/>
  <c r="AN205" i="14"/>
  <c r="AT205" i="14" s="1"/>
  <c r="AO205" i="14"/>
  <c r="AP205" i="14"/>
  <c r="AQ205" i="14"/>
  <c r="Z206" i="14"/>
  <c r="AA206" i="14"/>
  <c r="AB206" i="14"/>
  <c r="AC206" i="14"/>
  <c r="AD206" i="14"/>
  <c r="AE206" i="14"/>
  <c r="AF206" i="14"/>
  <c r="AG206" i="14"/>
  <c r="AH206" i="14"/>
  <c r="AI206" i="14"/>
  <c r="AJ206" i="14"/>
  <c r="AK206" i="14"/>
  <c r="AL206" i="14"/>
  <c r="AR206" i="14" s="1"/>
  <c r="AM206" i="14"/>
  <c r="AS206" i="14" s="1"/>
  <c r="AN206" i="14"/>
  <c r="AT206" i="14" s="1"/>
  <c r="AO206" i="14"/>
  <c r="AP206" i="14"/>
  <c r="AQ206" i="14"/>
  <c r="Z207" i="14"/>
  <c r="AA207" i="14"/>
  <c r="AB207" i="14"/>
  <c r="AC207" i="14"/>
  <c r="AD207" i="14"/>
  <c r="AE207" i="14"/>
  <c r="AF207" i="14"/>
  <c r="AG207" i="14"/>
  <c r="AH207" i="14"/>
  <c r="AI207" i="14"/>
  <c r="AJ207" i="14"/>
  <c r="AK207" i="14"/>
  <c r="AL207" i="14"/>
  <c r="AR207" i="14" s="1"/>
  <c r="AM207" i="14"/>
  <c r="AS207" i="14" s="1"/>
  <c r="AN207" i="14"/>
  <c r="AT207" i="14" s="1"/>
  <c r="AO207" i="14"/>
  <c r="AP207" i="14"/>
  <c r="AQ207" i="14"/>
  <c r="Z208" i="14"/>
  <c r="AA208" i="14"/>
  <c r="AB208" i="14"/>
  <c r="AC208" i="14"/>
  <c r="AD208" i="14"/>
  <c r="AE208" i="14"/>
  <c r="AF208" i="14"/>
  <c r="AG208" i="14"/>
  <c r="AH208" i="14"/>
  <c r="AI208" i="14"/>
  <c r="AJ208" i="14"/>
  <c r="AK208" i="14"/>
  <c r="AL208" i="14"/>
  <c r="AR208" i="14" s="1"/>
  <c r="AM208" i="14"/>
  <c r="AS208" i="14" s="1"/>
  <c r="AN208" i="14"/>
  <c r="AT208" i="14" s="1"/>
  <c r="AO208" i="14"/>
  <c r="AP208" i="14"/>
  <c r="AQ208" i="14"/>
  <c r="Z209" i="14"/>
  <c r="AA209" i="14"/>
  <c r="AB209" i="14"/>
  <c r="AC209" i="14"/>
  <c r="AD209" i="14"/>
  <c r="AE209" i="14"/>
  <c r="AF209" i="14"/>
  <c r="AG209" i="14"/>
  <c r="AH209" i="14"/>
  <c r="AI209" i="14"/>
  <c r="AJ209" i="14"/>
  <c r="AK209" i="14"/>
  <c r="AL209" i="14"/>
  <c r="AR209" i="14" s="1"/>
  <c r="AM209" i="14"/>
  <c r="AS209" i="14" s="1"/>
  <c r="AN209" i="14"/>
  <c r="AT209" i="14" s="1"/>
  <c r="AO209" i="14"/>
  <c r="AP209" i="14"/>
  <c r="AQ209" i="14"/>
  <c r="Z210" i="14"/>
  <c r="AA210" i="14"/>
  <c r="AB210" i="14"/>
  <c r="AC210" i="14"/>
  <c r="AD210" i="14"/>
  <c r="AE210" i="14"/>
  <c r="AF210" i="14"/>
  <c r="AG210" i="14"/>
  <c r="AH210" i="14"/>
  <c r="AI210" i="14"/>
  <c r="AJ210" i="14"/>
  <c r="AK210" i="14"/>
  <c r="AL210" i="14"/>
  <c r="AR210" i="14" s="1"/>
  <c r="AM210" i="14"/>
  <c r="AS210" i="14" s="1"/>
  <c r="AN210" i="14"/>
  <c r="AT210" i="14" s="1"/>
  <c r="AO210" i="14"/>
  <c r="AP210" i="14"/>
  <c r="AQ210" i="14"/>
  <c r="Z211" i="14"/>
  <c r="AA211" i="14"/>
  <c r="AB211" i="14"/>
  <c r="AC211" i="14"/>
  <c r="AD211" i="14"/>
  <c r="AE211" i="14"/>
  <c r="AF211" i="14"/>
  <c r="AG211" i="14"/>
  <c r="AH211" i="14"/>
  <c r="AI211" i="14"/>
  <c r="AJ211" i="14"/>
  <c r="AK211" i="14"/>
  <c r="AL211" i="14"/>
  <c r="AR211" i="14" s="1"/>
  <c r="AM211" i="14"/>
  <c r="AS211" i="14" s="1"/>
  <c r="AN211" i="14"/>
  <c r="AT211" i="14" s="1"/>
  <c r="AO211" i="14"/>
  <c r="AP211" i="14"/>
  <c r="AQ211" i="14"/>
  <c r="Z212" i="14"/>
  <c r="AA212" i="14"/>
  <c r="AB212" i="14"/>
  <c r="AC212" i="14"/>
  <c r="AD212" i="14"/>
  <c r="AE212" i="14"/>
  <c r="AF212" i="14"/>
  <c r="AG212" i="14"/>
  <c r="AH212" i="14"/>
  <c r="AI212" i="14"/>
  <c r="AJ212" i="14"/>
  <c r="AK212" i="14"/>
  <c r="AL212" i="14"/>
  <c r="AR212" i="14" s="1"/>
  <c r="AM212" i="14"/>
  <c r="AS212" i="14" s="1"/>
  <c r="AN212" i="14"/>
  <c r="AT212" i="14" s="1"/>
  <c r="AO212" i="14"/>
  <c r="AP212" i="14"/>
  <c r="AQ212" i="14"/>
  <c r="Z213" i="14"/>
  <c r="AA213" i="14"/>
  <c r="AB213" i="14"/>
  <c r="AC213" i="14"/>
  <c r="AD213" i="14"/>
  <c r="AE213" i="14"/>
  <c r="AF213" i="14"/>
  <c r="AG213" i="14"/>
  <c r="AH213" i="14"/>
  <c r="AI213" i="14"/>
  <c r="AJ213" i="14"/>
  <c r="AK213" i="14"/>
  <c r="AL213" i="14"/>
  <c r="AR213" i="14" s="1"/>
  <c r="AM213" i="14"/>
  <c r="AS213" i="14" s="1"/>
  <c r="AN213" i="14"/>
  <c r="AT213" i="14" s="1"/>
  <c r="AO213" i="14"/>
  <c r="AP213" i="14"/>
  <c r="AQ213" i="14"/>
  <c r="Z214" i="14"/>
  <c r="AA214" i="14"/>
  <c r="AB214" i="14"/>
  <c r="AC214" i="14"/>
  <c r="AD214" i="14"/>
  <c r="AE214" i="14"/>
  <c r="AF214" i="14"/>
  <c r="AG214" i="14"/>
  <c r="AH214" i="14"/>
  <c r="AI214" i="14"/>
  <c r="AJ214" i="14"/>
  <c r="AK214" i="14"/>
  <c r="AL214" i="14"/>
  <c r="AR214" i="14" s="1"/>
  <c r="AM214" i="14"/>
  <c r="AS214" i="14" s="1"/>
  <c r="AN214" i="14"/>
  <c r="AT214" i="14" s="1"/>
  <c r="AO214" i="14"/>
  <c r="AP214" i="14"/>
  <c r="AQ214" i="14"/>
  <c r="Z215" i="14"/>
  <c r="AA215" i="14"/>
  <c r="AB215" i="14"/>
  <c r="AC215" i="14"/>
  <c r="AD215" i="14"/>
  <c r="AE215" i="14"/>
  <c r="AF215" i="14"/>
  <c r="AG215" i="14"/>
  <c r="AH215" i="14"/>
  <c r="AI215" i="14"/>
  <c r="AJ215" i="14"/>
  <c r="AK215" i="14"/>
  <c r="AL215" i="14"/>
  <c r="AR215" i="14" s="1"/>
  <c r="AM215" i="14"/>
  <c r="AS215" i="14" s="1"/>
  <c r="AN215" i="14"/>
  <c r="AT215" i="14" s="1"/>
  <c r="AO215" i="14"/>
  <c r="AP215" i="14"/>
  <c r="AQ215" i="14"/>
  <c r="Z216" i="14"/>
  <c r="AA216" i="14"/>
  <c r="AB216" i="14"/>
  <c r="AC216" i="14"/>
  <c r="AD216" i="14"/>
  <c r="AE216" i="14"/>
  <c r="AF216" i="14"/>
  <c r="AG216" i="14"/>
  <c r="AH216" i="14"/>
  <c r="AI216" i="14"/>
  <c r="AJ216" i="14"/>
  <c r="AK216" i="14"/>
  <c r="AL216" i="14"/>
  <c r="AR216" i="14" s="1"/>
  <c r="AM216" i="14"/>
  <c r="AS216" i="14" s="1"/>
  <c r="AN216" i="14"/>
  <c r="AT216" i="14" s="1"/>
  <c r="AO216" i="14"/>
  <c r="AP216" i="14"/>
  <c r="AQ216" i="14"/>
  <c r="Z217" i="14"/>
  <c r="AA217" i="14"/>
  <c r="AB217" i="14"/>
  <c r="AC217" i="14"/>
  <c r="AD217" i="14"/>
  <c r="AE217" i="14"/>
  <c r="AF217" i="14"/>
  <c r="AG217" i="14"/>
  <c r="AH217" i="14"/>
  <c r="AI217" i="14"/>
  <c r="AJ217" i="14"/>
  <c r="AK217" i="14"/>
  <c r="AL217" i="14"/>
  <c r="AR217" i="14" s="1"/>
  <c r="AM217" i="14"/>
  <c r="AS217" i="14" s="1"/>
  <c r="AN217" i="14"/>
  <c r="AT217" i="14" s="1"/>
  <c r="AO217" i="14"/>
  <c r="AP217" i="14"/>
  <c r="AQ217" i="14"/>
  <c r="Z218" i="14"/>
  <c r="AA218" i="14"/>
  <c r="AB218" i="14"/>
  <c r="AC218" i="14"/>
  <c r="AD218" i="14"/>
  <c r="AE218" i="14"/>
  <c r="AF218" i="14"/>
  <c r="AG218" i="14"/>
  <c r="AH218" i="14"/>
  <c r="AI218" i="14"/>
  <c r="AJ218" i="14"/>
  <c r="AK218" i="14"/>
  <c r="AL218" i="14"/>
  <c r="AR218" i="14" s="1"/>
  <c r="AM218" i="14"/>
  <c r="AS218" i="14" s="1"/>
  <c r="AN218" i="14"/>
  <c r="AT218" i="14" s="1"/>
  <c r="AO218" i="14"/>
  <c r="AP218" i="14"/>
  <c r="AQ218" i="14"/>
  <c r="Z219" i="14"/>
  <c r="AA219" i="14"/>
  <c r="AB219" i="14"/>
  <c r="AC219" i="14"/>
  <c r="AD219" i="14"/>
  <c r="AE219" i="14"/>
  <c r="AF219" i="14"/>
  <c r="AG219" i="14"/>
  <c r="AH219" i="14"/>
  <c r="AI219" i="14"/>
  <c r="AJ219" i="14"/>
  <c r="AK219" i="14"/>
  <c r="AL219" i="14"/>
  <c r="AR219" i="14" s="1"/>
  <c r="AM219" i="14"/>
  <c r="AS219" i="14" s="1"/>
  <c r="AN219" i="14"/>
  <c r="AT219" i="14" s="1"/>
  <c r="AO219" i="14"/>
  <c r="AP219" i="14"/>
  <c r="AQ219" i="14"/>
  <c r="Z220" i="14"/>
  <c r="AA220" i="14"/>
  <c r="AB220" i="14"/>
  <c r="AC220" i="14"/>
  <c r="AD220" i="14"/>
  <c r="AE220" i="14"/>
  <c r="AF220" i="14"/>
  <c r="AG220" i="14"/>
  <c r="AH220" i="14"/>
  <c r="AI220" i="14"/>
  <c r="AJ220" i="14"/>
  <c r="AK220" i="14"/>
  <c r="AL220" i="14"/>
  <c r="AR220" i="14" s="1"/>
  <c r="AM220" i="14"/>
  <c r="AS220" i="14" s="1"/>
  <c r="AN220" i="14"/>
  <c r="AT220" i="14" s="1"/>
  <c r="AO220" i="14"/>
  <c r="AP220" i="14"/>
  <c r="AQ220" i="14"/>
  <c r="Z221" i="14"/>
  <c r="AA221" i="14"/>
  <c r="AB221" i="14"/>
  <c r="AC221" i="14"/>
  <c r="AD221" i="14"/>
  <c r="AE221" i="14"/>
  <c r="AF221" i="14"/>
  <c r="AG221" i="14"/>
  <c r="AH221" i="14"/>
  <c r="AI221" i="14"/>
  <c r="AJ221" i="14"/>
  <c r="AK221" i="14"/>
  <c r="AL221" i="14"/>
  <c r="AR221" i="14" s="1"/>
  <c r="AM221" i="14"/>
  <c r="AS221" i="14" s="1"/>
  <c r="AN221" i="14"/>
  <c r="AT221" i="14" s="1"/>
  <c r="AO221" i="14"/>
  <c r="AP221" i="14"/>
  <c r="AQ221" i="14"/>
  <c r="Z222" i="14"/>
  <c r="AA222" i="14"/>
  <c r="AB222" i="14"/>
  <c r="AC222" i="14"/>
  <c r="AD222" i="14"/>
  <c r="AE222" i="14"/>
  <c r="AF222" i="14"/>
  <c r="AG222" i="14"/>
  <c r="AH222" i="14"/>
  <c r="AI222" i="14"/>
  <c r="AJ222" i="14"/>
  <c r="AK222" i="14"/>
  <c r="AL222" i="14"/>
  <c r="AR222" i="14" s="1"/>
  <c r="AM222" i="14"/>
  <c r="AS222" i="14" s="1"/>
  <c r="AN222" i="14"/>
  <c r="AT222" i="14" s="1"/>
  <c r="AO222" i="14"/>
  <c r="AP222" i="14"/>
  <c r="AQ222" i="14"/>
  <c r="Z223" i="14"/>
  <c r="AA223" i="14"/>
  <c r="AB223" i="14"/>
  <c r="AC223" i="14"/>
  <c r="AD223" i="14"/>
  <c r="AE223" i="14"/>
  <c r="AF223" i="14"/>
  <c r="AG223" i="14"/>
  <c r="AH223" i="14"/>
  <c r="AI223" i="14"/>
  <c r="AJ223" i="14"/>
  <c r="AK223" i="14"/>
  <c r="AL223" i="14"/>
  <c r="AR223" i="14" s="1"/>
  <c r="AM223" i="14"/>
  <c r="AS223" i="14" s="1"/>
  <c r="AN223" i="14"/>
  <c r="AT223" i="14" s="1"/>
  <c r="AO223" i="14"/>
  <c r="AP223" i="14"/>
  <c r="AQ223" i="14"/>
  <c r="Z224" i="14"/>
  <c r="AA224" i="14"/>
  <c r="AB224" i="14"/>
  <c r="AC224" i="14"/>
  <c r="AD224" i="14"/>
  <c r="AE224" i="14"/>
  <c r="AF224" i="14"/>
  <c r="AG224" i="14"/>
  <c r="AH224" i="14"/>
  <c r="AI224" i="14"/>
  <c r="AJ224" i="14"/>
  <c r="AK224" i="14"/>
  <c r="AL224" i="14"/>
  <c r="AR224" i="14" s="1"/>
  <c r="AM224" i="14"/>
  <c r="AS224" i="14" s="1"/>
  <c r="AN224" i="14"/>
  <c r="AT224" i="14" s="1"/>
  <c r="AO224" i="14"/>
  <c r="AP224" i="14"/>
  <c r="AQ224" i="14"/>
  <c r="AO125" i="14"/>
  <c r="AN125" i="14"/>
  <c r="AT125" i="14" s="1"/>
  <c r="AM125" i="14"/>
  <c r="AS125" i="14" s="1"/>
  <c r="AL125" i="14"/>
  <c r="AR125" i="14" s="1"/>
  <c r="AK125" i="14"/>
  <c r="AJ125" i="14"/>
  <c r="AI125" i="14"/>
  <c r="AH125" i="14"/>
  <c r="AG125" i="14"/>
  <c r="AF125" i="14"/>
  <c r="AE125" i="14"/>
  <c r="AC125" i="14"/>
  <c r="AB125" i="14"/>
  <c r="AA125" i="14"/>
  <c r="AA23" i="14"/>
  <c r="AB23" i="14"/>
  <c r="AC23" i="14"/>
  <c r="AD23" i="14"/>
  <c r="AE23" i="14"/>
  <c r="AF23" i="14"/>
  <c r="AG23" i="14"/>
  <c r="AH23" i="14"/>
  <c r="AI23" i="14"/>
  <c r="AJ23" i="14"/>
  <c r="AK23" i="14"/>
  <c r="AL23" i="14"/>
  <c r="AM23" i="14"/>
  <c r="AN23" i="14"/>
  <c r="AP23" i="14"/>
  <c r="AQ23" i="14"/>
  <c r="Z24" i="14"/>
  <c r="AA24" i="14"/>
  <c r="AB24" i="14"/>
  <c r="AC24" i="14"/>
  <c r="AD24" i="14"/>
  <c r="AE24" i="14"/>
  <c r="AF24" i="14"/>
  <c r="AG24" i="14"/>
  <c r="AH24" i="14"/>
  <c r="AI24" i="14"/>
  <c r="AJ24" i="14"/>
  <c r="AK24" i="14"/>
  <c r="AL24" i="14"/>
  <c r="AM24" i="14"/>
  <c r="AN24" i="14"/>
  <c r="AO24" i="14"/>
  <c r="AP24" i="14"/>
  <c r="AQ24" i="14"/>
  <c r="Z25" i="14"/>
  <c r="AA25" i="14"/>
  <c r="AB25" i="14"/>
  <c r="AC25" i="14"/>
  <c r="AD25" i="14"/>
  <c r="AE25" i="14"/>
  <c r="AF25" i="14"/>
  <c r="AG25" i="14"/>
  <c r="AH25" i="14"/>
  <c r="AI25" i="14"/>
  <c r="AJ25" i="14"/>
  <c r="AK25" i="14"/>
  <c r="AL25" i="14"/>
  <c r="AM25" i="14"/>
  <c r="AN25" i="14"/>
  <c r="AO25" i="14"/>
  <c r="AP25" i="14"/>
  <c r="AQ25" i="14"/>
  <c r="Z26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AM26" i="14"/>
  <c r="AN26" i="14"/>
  <c r="AO26" i="14"/>
  <c r="AP26" i="14"/>
  <c r="AQ26" i="14"/>
  <c r="Z27" i="14"/>
  <c r="AA27" i="14"/>
  <c r="AB27" i="14"/>
  <c r="AC27" i="14"/>
  <c r="AD27" i="14"/>
  <c r="AE27" i="14"/>
  <c r="AF27" i="14"/>
  <c r="AG27" i="14"/>
  <c r="AH27" i="14"/>
  <c r="AI27" i="14"/>
  <c r="AJ27" i="14"/>
  <c r="AK27" i="14"/>
  <c r="AL27" i="14"/>
  <c r="AM27" i="14"/>
  <c r="AN27" i="14"/>
  <c r="AO27" i="14"/>
  <c r="AP27" i="14"/>
  <c r="AQ27" i="14"/>
  <c r="Z28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AN28" i="14"/>
  <c r="AO28" i="14"/>
  <c r="AP28" i="14"/>
  <c r="AQ28" i="14"/>
  <c r="Z29" i="14"/>
  <c r="AA29" i="14"/>
  <c r="AB29" i="14"/>
  <c r="AC29" i="14"/>
  <c r="AD29" i="14"/>
  <c r="AE29" i="14"/>
  <c r="AF29" i="14"/>
  <c r="AG29" i="14"/>
  <c r="AH29" i="14"/>
  <c r="AI29" i="14"/>
  <c r="AJ29" i="14"/>
  <c r="AK29" i="14"/>
  <c r="AL29" i="14"/>
  <c r="AM29" i="14"/>
  <c r="AN29" i="14"/>
  <c r="AO29" i="14"/>
  <c r="AP29" i="14"/>
  <c r="AQ29" i="14"/>
  <c r="Z30" i="14"/>
  <c r="AA30" i="14"/>
  <c r="AB30" i="14"/>
  <c r="AC30" i="14"/>
  <c r="AD30" i="14"/>
  <c r="AE30" i="14"/>
  <c r="AF30" i="14"/>
  <c r="AG30" i="14"/>
  <c r="AH30" i="14"/>
  <c r="AI30" i="14"/>
  <c r="AJ30" i="14"/>
  <c r="AK30" i="14"/>
  <c r="AL30" i="14"/>
  <c r="AM30" i="14"/>
  <c r="AN30" i="14"/>
  <c r="AO30" i="14"/>
  <c r="AP30" i="14"/>
  <c r="AQ30" i="14"/>
  <c r="Z31" i="14"/>
  <c r="AA31" i="14"/>
  <c r="AB31" i="14"/>
  <c r="AC31" i="14"/>
  <c r="AD31" i="14"/>
  <c r="AE31" i="14"/>
  <c r="AF31" i="14"/>
  <c r="AG31" i="14"/>
  <c r="AH31" i="14"/>
  <c r="AI31" i="14"/>
  <c r="AJ31" i="14"/>
  <c r="AK31" i="14"/>
  <c r="AL31" i="14"/>
  <c r="AM31" i="14"/>
  <c r="AN31" i="14"/>
  <c r="AO31" i="14"/>
  <c r="AP31" i="14"/>
  <c r="AQ31" i="14"/>
  <c r="Z32" i="14"/>
  <c r="AA32" i="14"/>
  <c r="AB32" i="14"/>
  <c r="AC32" i="14"/>
  <c r="AD32" i="14"/>
  <c r="AE32" i="14"/>
  <c r="AF32" i="14"/>
  <c r="AG32" i="14"/>
  <c r="AH32" i="14"/>
  <c r="AI32" i="14"/>
  <c r="AJ32" i="14"/>
  <c r="AK32" i="14"/>
  <c r="AL32" i="14"/>
  <c r="AM32" i="14"/>
  <c r="AN32" i="14"/>
  <c r="AO32" i="14"/>
  <c r="AP32" i="14"/>
  <c r="AQ32" i="14"/>
  <c r="Z33" i="14"/>
  <c r="AA33" i="14"/>
  <c r="AB33" i="14"/>
  <c r="AC33" i="14"/>
  <c r="AD33" i="14"/>
  <c r="AE33" i="14"/>
  <c r="AF33" i="14"/>
  <c r="AG33" i="14"/>
  <c r="AH33" i="14"/>
  <c r="AI33" i="14"/>
  <c r="AJ33" i="14"/>
  <c r="AK33" i="14"/>
  <c r="AL33" i="14"/>
  <c r="AM33" i="14"/>
  <c r="AN33" i="14"/>
  <c r="AO33" i="14"/>
  <c r="AP33" i="14"/>
  <c r="AQ33" i="14"/>
  <c r="Z34" i="14"/>
  <c r="AA34" i="14"/>
  <c r="AB34" i="14"/>
  <c r="AC34" i="14"/>
  <c r="AD34" i="14"/>
  <c r="AE34" i="14"/>
  <c r="AF34" i="14"/>
  <c r="AG34" i="14"/>
  <c r="AH34" i="14"/>
  <c r="AI34" i="14"/>
  <c r="AJ34" i="14"/>
  <c r="AK34" i="14"/>
  <c r="AL34" i="14"/>
  <c r="AM34" i="14"/>
  <c r="AN34" i="14"/>
  <c r="AO34" i="14"/>
  <c r="AP34" i="14"/>
  <c r="AQ34" i="14"/>
  <c r="Z35" i="14"/>
  <c r="AA35" i="14"/>
  <c r="AB35" i="14"/>
  <c r="AC35" i="14"/>
  <c r="AD35" i="14"/>
  <c r="AE35" i="14"/>
  <c r="AF35" i="14"/>
  <c r="AG35" i="14"/>
  <c r="AH35" i="14"/>
  <c r="AI35" i="14"/>
  <c r="AJ35" i="14"/>
  <c r="AK35" i="14"/>
  <c r="AL35" i="14"/>
  <c r="AM35" i="14"/>
  <c r="AN35" i="14"/>
  <c r="AO35" i="14"/>
  <c r="AP35" i="14"/>
  <c r="AQ35" i="14"/>
  <c r="Z36" i="14"/>
  <c r="AA36" i="14"/>
  <c r="AB36" i="14"/>
  <c r="AC36" i="14"/>
  <c r="AD36" i="14"/>
  <c r="AE36" i="14"/>
  <c r="AF36" i="14"/>
  <c r="AG36" i="14"/>
  <c r="AH36" i="14"/>
  <c r="AI36" i="14"/>
  <c r="AJ36" i="14"/>
  <c r="AK36" i="14"/>
  <c r="AL36" i="14"/>
  <c r="AM36" i="14"/>
  <c r="AN36" i="14"/>
  <c r="AO36" i="14"/>
  <c r="AP36" i="14"/>
  <c r="AQ36" i="14"/>
  <c r="Z37" i="14"/>
  <c r="AA37" i="14"/>
  <c r="AB37" i="14"/>
  <c r="AC37" i="14"/>
  <c r="AD37" i="14"/>
  <c r="AE37" i="14"/>
  <c r="AF37" i="14"/>
  <c r="AG37" i="14"/>
  <c r="AH37" i="14"/>
  <c r="AI37" i="14"/>
  <c r="AJ37" i="14"/>
  <c r="AK37" i="14"/>
  <c r="AL37" i="14"/>
  <c r="AM37" i="14"/>
  <c r="AN37" i="14"/>
  <c r="AO37" i="14"/>
  <c r="AP37" i="14"/>
  <c r="AQ37" i="14"/>
  <c r="Z38" i="14"/>
  <c r="AA38" i="14"/>
  <c r="AB38" i="14"/>
  <c r="AC38" i="14"/>
  <c r="AD38" i="14"/>
  <c r="AE38" i="14"/>
  <c r="AF38" i="14"/>
  <c r="AG38" i="14"/>
  <c r="AH38" i="14"/>
  <c r="AI38" i="14"/>
  <c r="AJ38" i="14"/>
  <c r="AK38" i="14"/>
  <c r="AL38" i="14"/>
  <c r="AM38" i="14"/>
  <c r="AN38" i="14"/>
  <c r="AO38" i="14"/>
  <c r="AP38" i="14"/>
  <c r="AQ38" i="14"/>
  <c r="Z39" i="14"/>
  <c r="AA39" i="14"/>
  <c r="AB39" i="14"/>
  <c r="AC39" i="14"/>
  <c r="AD39" i="14"/>
  <c r="AE39" i="14"/>
  <c r="AF39" i="14"/>
  <c r="AG39" i="14"/>
  <c r="AH39" i="14"/>
  <c r="AI39" i="14"/>
  <c r="AJ39" i="14"/>
  <c r="AK39" i="14"/>
  <c r="AL39" i="14"/>
  <c r="AM39" i="14"/>
  <c r="AN39" i="14"/>
  <c r="AO39" i="14"/>
  <c r="AP39" i="14"/>
  <c r="AQ39" i="14"/>
  <c r="Z40" i="14"/>
  <c r="AA40" i="14"/>
  <c r="AB40" i="14"/>
  <c r="AC40" i="14"/>
  <c r="AD40" i="14"/>
  <c r="AE40" i="14"/>
  <c r="AF40" i="14"/>
  <c r="AG40" i="14"/>
  <c r="AH40" i="14"/>
  <c r="AI40" i="14"/>
  <c r="AJ40" i="14"/>
  <c r="AK40" i="14"/>
  <c r="AL40" i="14"/>
  <c r="AM40" i="14"/>
  <c r="AN40" i="14"/>
  <c r="AO40" i="14"/>
  <c r="AP40" i="14"/>
  <c r="AQ40" i="14"/>
  <c r="Z41" i="14"/>
  <c r="AA41" i="14"/>
  <c r="AB41" i="14"/>
  <c r="AC41" i="14"/>
  <c r="AD41" i="14"/>
  <c r="AE41" i="14"/>
  <c r="AF41" i="14"/>
  <c r="AG41" i="14"/>
  <c r="AH41" i="14"/>
  <c r="AI41" i="14"/>
  <c r="AJ41" i="14"/>
  <c r="AK41" i="14"/>
  <c r="AL41" i="14"/>
  <c r="AM41" i="14"/>
  <c r="AN41" i="14"/>
  <c r="AO41" i="14"/>
  <c r="AP41" i="14"/>
  <c r="AQ41" i="14"/>
  <c r="Z42" i="14"/>
  <c r="AA42" i="14"/>
  <c r="AB42" i="14"/>
  <c r="AC42" i="14"/>
  <c r="AD42" i="14"/>
  <c r="AE42" i="14"/>
  <c r="AF42" i="14"/>
  <c r="AG42" i="14"/>
  <c r="AH42" i="14"/>
  <c r="AI42" i="14"/>
  <c r="AJ42" i="14"/>
  <c r="AK42" i="14"/>
  <c r="AL42" i="14"/>
  <c r="AM42" i="14"/>
  <c r="AN42" i="14"/>
  <c r="AO42" i="14"/>
  <c r="AP42" i="14"/>
  <c r="AQ42" i="14"/>
  <c r="Z43" i="14"/>
  <c r="AA43" i="14"/>
  <c r="AB43" i="14"/>
  <c r="AC43" i="14"/>
  <c r="AD43" i="14"/>
  <c r="AE43" i="14"/>
  <c r="AF43" i="14"/>
  <c r="AG43" i="14"/>
  <c r="AH43" i="14"/>
  <c r="AI43" i="14"/>
  <c r="AJ43" i="14"/>
  <c r="AK43" i="14"/>
  <c r="AL43" i="14"/>
  <c r="AM43" i="14"/>
  <c r="AN43" i="14"/>
  <c r="AO43" i="14"/>
  <c r="AP43" i="14"/>
  <c r="AQ43" i="14"/>
  <c r="Z44" i="14"/>
  <c r="AA44" i="14"/>
  <c r="AB44" i="14"/>
  <c r="AC44" i="14"/>
  <c r="AD44" i="14"/>
  <c r="AE44" i="14"/>
  <c r="AF44" i="14"/>
  <c r="AG44" i="14"/>
  <c r="AH44" i="14"/>
  <c r="AI44" i="14"/>
  <c r="AJ44" i="14"/>
  <c r="AK44" i="14"/>
  <c r="AL44" i="14"/>
  <c r="AM44" i="14"/>
  <c r="AN44" i="14"/>
  <c r="AO44" i="14"/>
  <c r="AP44" i="14"/>
  <c r="AQ44" i="14"/>
  <c r="Z45" i="14"/>
  <c r="AA45" i="14"/>
  <c r="AB45" i="14"/>
  <c r="AC45" i="14"/>
  <c r="AD45" i="14"/>
  <c r="AE45" i="14"/>
  <c r="AF45" i="14"/>
  <c r="AG45" i="14"/>
  <c r="AH45" i="14"/>
  <c r="AI45" i="14"/>
  <c r="AJ45" i="14"/>
  <c r="AK45" i="14"/>
  <c r="AL45" i="14"/>
  <c r="AM45" i="14"/>
  <c r="AN45" i="14"/>
  <c r="AO45" i="14"/>
  <c r="AP45" i="14"/>
  <c r="AQ45" i="14"/>
  <c r="Z46" i="14"/>
  <c r="AA46" i="14"/>
  <c r="AB46" i="14"/>
  <c r="AC46" i="14"/>
  <c r="AD46" i="14"/>
  <c r="AE46" i="14"/>
  <c r="AF46" i="14"/>
  <c r="AG46" i="14"/>
  <c r="AH46" i="14"/>
  <c r="AI46" i="14"/>
  <c r="AJ46" i="14"/>
  <c r="AK46" i="14"/>
  <c r="AL46" i="14"/>
  <c r="AM46" i="14"/>
  <c r="AN46" i="14"/>
  <c r="AO46" i="14"/>
  <c r="AP46" i="14"/>
  <c r="AQ46" i="14"/>
  <c r="Z47" i="14"/>
  <c r="AA47" i="14"/>
  <c r="AB47" i="14"/>
  <c r="AC47" i="14"/>
  <c r="AD47" i="14"/>
  <c r="AE47" i="14"/>
  <c r="AF47" i="14"/>
  <c r="AG47" i="14"/>
  <c r="AH47" i="14"/>
  <c r="AI47" i="14"/>
  <c r="AJ47" i="14"/>
  <c r="AK47" i="14"/>
  <c r="AL47" i="14"/>
  <c r="AM47" i="14"/>
  <c r="AN47" i="14"/>
  <c r="AO47" i="14"/>
  <c r="AP47" i="14"/>
  <c r="AQ47" i="14"/>
  <c r="Z48" i="14"/>
  <c r="AA48" i="14"/>
  <c r="AB48" i="14"/>
  <c r="AC48" i="14"/>
  <c r="AD48" i="14"/>
  <c r="AE48" i="14"/>
  <c r="AF48" i="14"/>
  <c r="AG48" i="14"/>
  <c r="AH48" i="14"/>
  <c r="AI48" i="14"/>
  <c r="AJ48" i="14"/>
  <c r="AK48" i="14"/>
  <c r="AL48" i="14"/>
  <c r="AM48" i="14"/>
  <c r="AN48" i="14"/>
  <c r="AO48" i="14"/>
  <c r="AP48" i="14"/>
  <c r="AQ48" i="14"/>
  <c r="Z49" i="14"/>
  <c r="AA49" i="14"/>
  <c r="AB49" i="14"/>
  <c r="AC49" i="14"/>
  <c r="AD49" i="14"/>
  <c r="AE49" i="14"/>
  <c r="AF49" i="14"/>
  <c r="AG49" i="14"/>
  <c r="AH49" i="14"/>
  <c r="AI49" i="14"/>
  <c r="AJ49" i="14"/>
  <c r="AK49" i="14"/>
  <c r="AL49" i="14"/>
  <c r="AM49" i="14"/>
  <c r="AN49" i="14"/>
  <c r="AO49" i="14"/>
  <c r="AP49" i="14"/>
  <c r="AQ49" i="14"/>
  <c r="Z50" i="14"/>
  <c r="AA50" i="14"/>
  <c r="AB50" i="14"/>
  <c r="AC50" i="14"/>
  <c r="AD50" i="14"/>
  <c r="AE50" i="14"/>
  <c r="AF50" i="14"/>
  <c r="AG50" i="14"/>
  <c r="AH50" i="14"/>
  <c r="AI50" i="14"/>
  <c r="AJ50" i="14"/>
  <c r="AK50" i="14"/>
  <c r="AL50" i="14"/>
  <c r="AM50" i="14"/>
  <c r="AN50" i="14"/>
  <c r="AO50" i="14"/>
  <c r="AP50" i="14"/>
  <c r="AQ50" i="14"/>
  <c r="Z51" i="14"/>
  <c r="AA51" i="14"/>
  <c r="AB51" i="14"/>
  <c r="AC51" i="14"/>
  <c r="AD51" i="14"/>
  <c r="AE51" i="14"/>
  <c r="AF51" i="14"/>
  <c r="AG51" i="14"/>
  <c r="AH51" i="14"/>
  <c r="AI51" i="14"/>
  <c r="AJ51" i="14"/>
  <c r="AK51" i="14"/>
  <c r="AL51" i="14"/>
  <c r="AM51" i="14"/>
  <c r="AN51" i="14"/>
  <c r="AO51" i="14"/>
  <c r="AP51" i="14"/>
  <c r="AQ51" i="14"/>
  <c r="Z52" i="14"/>
  <c r="AA52" i="14"/>
  <c r="AB52" i="14"/>
  <c r="AC52" i="14"/>
  <c r="AD52" i="14"/>
  <c r="AE52" i="14"/>
  <c r="AF52" i="14"/>
  <c r="AG52" i="14"/>
  <c r="AH52" i="14"/>
  <c r="AI52" i="14"/>
  <c r="AJ52" i="14"/>
  <c r="AK52" i="14"/>
  <c r="AL52" i="14"/>
  <c r="AM52" i="14"/>
  <c r="AN52" i="14"/>
  <c r="AO52" i="14"/>
  <c r="AP52" i="14"/>
  <c r="AQ52" i="14"/>
  <c r="Z53" i="14"/>
  <c r="AA53" i="14"/>
  <c r="AB53" i="14"/>
  <c r="AC53" i="14"/>
  <c r="AD53" i="14"/>
  <c r="AE53" i="14"/>
  <c r="AF53" i="14"/>
  <c r="AG53" i="14"/>
  <c r="AH53" i="14"/>
  <c r="AI53" i="14"/>
  <c r="AJ53" i="14"/>
  <c r="AK53" i="14"/>
  <c r="AL53" i="14"/>
  <c r="AM53" i="14"/>
  <c r="AN53" i="14"/>
  <c r="AO53" i="14"/>
  <c r="AP53" i="14"/>
  <c r="AQ53" i="14"/>
  <c r="Z54" i="14"/>
  <c r="AA54" i="14"/>
  <c r="AB54" i="14"/>
  <c r="AC54" i="14"/>
  <c r="AD54" i="14"/>
  <c r="AE54" i="14"/>
  <c r="AF54" i="14"/>
  <c r="AG54" i="14"/>
  <c r="AH54" i="14"/>
  <c r="AI54" i="14"/>
  <c r="AJ54" i="14"/>
  <c r="AK54" i="14"/>
  <c r="AL54" i="14"/>
  <c r="AM54" i="14"/>
  <c r="AN54" i="14"/>
  <c r="AO54" i="14"/>
  <c r="AP54" i="14"/>
  <c r="AQ54" i="14"/>
  <c r="Z55" i="14"/>
  <c r="AA55" i="14"/>
  <c r="AB55" i="14"/>
  <c r="AC55" i="14"/>
  <c r="AD55" i="14"/>
  <c r="AE55" i="14"/>
  <c r="AF55" i="14"/>
  <c r="AG55" i="14"/>
  <c r="AH55" i="14"/>
  <c r="AI55" i="14"/>
  <c r="AJ55" i="14"/>
  <c r="AK55" i="14"/>
  <c r="AL55" i="14"/>
  <c r="AM55" i="14"/>
  <c r="AN55" i="14"/>
  <c r="AO55" i="14"/>
  <c r="AP55" i="14"/>
  <c r="AQ55" i="14"/>
  <c r="Z56" i="14"/>
  <c r="AA56" i="14"/>
  <c r="AB56" i="14"/>
  <c r="AC56" i="14"/>
  <c r="AD56" i="14"/>
  <c r="AE56" i="14"/>
  <c r="AF56" i="14"/>
  <c r="AG56" i="14"/>
  <c r="AH56" i="14"/>
  <c r="AI56" i="14"/>
  <c r="AJ56" i="14"/>
  <c r="AK56" i="14"/>
  <c r="AL56" i="14"/>
  <c r="AM56" i="14"/>
  <c r="AN56" i="14"/>
  <c r="AO56" i="14"/>
  <c r="AP56" i="14"/>
  <c r="AQ56" i="14"/>
  <c r="Z57" i="14"/>
  <c r="AA57" i="14"/>
  <c r="AB57" i="14"/>
  <c r="AC57" i="14"/>
  <c r="AD57" i="14"/>
  <c r="AE57" i="14"/>
  <c r="AF57" i="14"/>
  <c r="AG57" i="14"/>
  <c r="AH57" i="14"/>
  <c r="AI57" i="14"/>
  <c r="AJ57" i="14"/>
  <c r="AK57" i="14"/>
  <c r="AL57" i="14"/>
  <c r="AM57" i="14"/>
  <c r="AN57" i="14"/>
  <c r="AO57" i="14"/>
  <c r="AP57" i="14"/>
  <c r="AQ57" i="14"/>
  <c r="Z58" i="14"/>
  <c r="AA58" i="14"/>
  <c r="AB58" i="14"/>
  <c r="AC58" i="14"/>
  <c r="AD58" i="14"/>
  <c r="AE58" i="14"/>
  <c r="AF58" i="14"/>
  <c r="AG58" i="14"/>
  <c r="AH58" i="14"/>
  <c r="AI58" i="14"/>
  <c r="AJ58" i="14"/>
  <c r="AK58" i="14"/>
  <c r="AL58" i="14"/>
  <c r="AM58" i="14"/>
  <c r="AN58" i="14"/>
  <c r="AO58" i="14"/>
  <c r="AP58" i="14"/>
  <c r="AQ58" i="14"/>
  <c r="Z59" i="14"/>
  <c r="AA59" i="14"/>
  <c r="AB59" i="14"/>
  <c r="AC59" i="14"/>
  <c r="AD59" i="14"/>
  <c r="AE59" i="14"/>
  <c r="AF59" i="14"/>
  <c r="AG59" i="14"/>
  <c r="AH59" i="14"/>
  <c r="AI59" i="14"/>
  <c r="AJ59" i="14"/>
  <c r="AK59" i="14"/>
  <c r="AL59" i="14"/>
  <c r="AM59" i="14"/>
  <c r="AN59" i="14"/>
  <c r="AO59" i="14"/>
  <c r="AP59" i="14"/>
  <c r="AQ59" i="14"/>
  <c r="Z60" i="14"/>
  <c r="AA60" i="14"/>
  <c r="AB60" i="14"/>
  <c r="AC60" i="14"/>
  <c r="AD60" i="14"/>
  <c r="AE60" i="14"/>
  <c r="AF60" i="14"/>
  <c r="AG60" i="14"/>
  <c r="AH60" i="14"/>
  <c r="AI60" i="14"/>
  <c r="AJ60" i="14"/>
  <c r="AK60" i="14"/>
  <c r="AL60" i="14"/>
  <c r="AM60" i="14"/>
  <c r="AN60" i="14"/>
  <c r="AO60" i="14"/>
  <c r="AP60" i="14"/>
  <c r="AQ60" i="14"/>
  <c r="Z61" i="14"/>
  <c r="AA61" i="14"/>
  <c r="AB61" i="14"/>
  <c r="AC61" i="14"/>
  <c r="AD61" i="14"/>
  <c r="AE61" i="14"/>
  <c r="AF61" i="14"/>
  <c r="AG61" i="14"/>
  <c r="AH61" i="14"/>
  <c r="AI61" i="14"/>
  <c r="AJ61" i="14"/>
  <c r="AK61" i="14"/>
  <c r="AL61" i="14"/>
  <c r="AM61" i="14"/>
  <c r="AN61" i="14"/>
  <c r="AO61" i="14"/>
  <c r="AP61" i="14"/>
  <c r="AQ61" i="14"/>
  <c r="Z62" i="14"/>
  <c r="AA62" i="14"/>
  <c r="AB62" i="14"/>
  <c r="AC62" i="14"/>
  <c r="AD62" i="14"/>
  <c r="AE62" i="14"/>
  <c r="AF62" i="14"/>
  <c r="AG62" i="14"/>
  <c r="AH62" i="14"/>
  <c r="AI62" i="14"/>
  <c r="AJ62" i="14"/>
  <c r="AK62" i="14"/>
  <c r="AL62" i="14"/>
  <c r="AM62" i="14"/>
  <c r="AN62" i="14"/>
  <c r="AO62" i="14"/>
  <c r="AP62" i="14"/>
  <c r="AQ62" i="14"/>
  <c r="Z63" i="14"/>
  <c r="AA63" i="14"/>
  <c r="AB63" i="14"/>
  <c r="AC63" i="14"/>
  <c r="AD63" i="14"/>
  <c r="AE63" i="14"/>
  <c r="AF63" i="14"/>
  <c r="AG63" i="14"/>
  <c r="AH63" i="14"/>
  <c r="AI63" i="14"/>
  <c r="AJ63" i="14"/>
  <c r="AK63" i="14"/>
  <c r="AL63" i="14"/>
  <c r="AM63" i="14"/>
  <c r="AN63" i="14"/>
  <c r="AO63" i="14"/>
  <c r="AP63" i="14"/>
  <c r="AQ63" i="14"/>
  <c r="Z64" i="14"/>
  <c r="AA64" i="14"/>
  <c r="AB64" i="14"/>
  <c r="AC64" i="14"/>
  <c r="AD64" i="14"/>
  <c r="AE64" i="14"/>
  <c r="AF64" i="14"/>
  <c r="AG64" i="14"/>
  <c r="AH64" i="14"/>
  <c r="AI64" i="14"/>
  <c r="AJ64" i="14"/>
  <c r="AK64" i="14"/>
  <c r="AL64" i="14"/>
  <c r="AM64" i="14"/>
  <c r="AN64" i="14"/>
  <c r="AO64" i="14"/>
  <c r="AP64" i="14"/>
  <c r="AQ64" i="14"/>
  <c r="Z65" i="14"/>
  <c r="AA65" i="14"/>
  <c r="AB65" i="14"/>
  <c r="AC65" i="14"/>
  <c r="AD65" i="14"/>
  <c r="AE65" i="14"/>
  <c r="AF65" i="14"/>
  <c r="AG65" i="14"/>
  <c r="AH65" i="14"/>
  <c r="AI65" i="14"/>
  <c r="AJ65" i="14"/>
  <c r="AK65" i="14"/>
  <c r="AL65" i="14"/>
  <c r="AM65" i="14"/>
  <c r="AN65" i="14"/>
  <c r="AO65" i="14"/>
  <c r="AP65" i="14"/>
  <c r="AQ65" i="14"/>
  <c r="Z66" i="14"/>
  <c r="AA66" i="14"/>
  <c r="AB66" i="14"/>
  <c r="AC66" i="14"/>
  <c r="AD66" i="14"/>
  <c r="AE66" i="14"/>
  <c r="AF66" i="14"/>
  <c r="AG66" i="14"/>
  <c r="AH66" i="14"/>
  <c r="AI66" i="14"/>
  <c r="AJ66" i="14"/>
  <c r="AK66" i="14"/>
  <c r="AL66" i="14"/>
  <c r="AM66" i="14"/>
  <c r="AN66" i="14"/>
  <c r="AO66" i="14"/>
  <c r="AP66" i="14"/>
  <c r="AQ66" i="14"/>
  <c r="Z67" i="14"/>
  <c r="AA67" i="14"/>
  <c r="AB67" i="14"/>
  <c r="AC67" i="14"/>
  <c r="AD67" i="14"/>
  <c r="AE67" i="14"/>
  <c r="AF67" i="14"/>
  <c r="AG67" i="14"/>
  <c r="AH67" i="14"/>
  <c r="AI67" i="14"/>
  <c r="AJ67" i="14"/>
  <c r="AK67" i="14"/>
  <c r="AL67" i="14"/>
  <c r="AM67" i="14"/>
  <c r="AN67" i="14"/>
  <c r="AO67" i="14"/>
  <c r="AP67" i="14"/>
  <c r="AQ67" i="14"/>
  <c r="Z68" i="14"/>
  <c r="AA68" i="14"/>
  <c r="AB68" i="14"/>
  <c r="AC68" i="14"/>
  <c r="AD68" i="14"/>
  <c r="AE68" i="14"/>
  <c r="AF68" i="14"/>
  <c r="AG68" i="14"/>
  <c r="AH68" i="14"/>
  <c r="AI68" i="14"/>
  <c r="AJ68" i="14"/>
  <c r="AK68" i="14"/>
  <c r="AL68" i="14"/>
  <c r="AM68" i="14"/>
  <c r="AN68" i="14"/>
  <c r="AO68" i="14"/>
  <c r="AP68" i="14"/>
  <c r="AQ68" i="14"/>
  <c r="Z69" i="14"/>
  <c r="AA69" i="14"/>
  <c r="AB69" i="14"/>
  <c r="AC69" i="14"/>
  <c r="AD69" i="14"/>
  <c r="AE69" i="14"/>
  <c r="AF69" i="14"/>
  <c r="AG69" i="14"/>
  <c r="AH69" i="14"/>
  <c r="AI69" i="14"/>
  <c r="AJ69" i="14"/>
  <c r="AK69" i="14"/>
  <c r="AL69" i="14"/>
  <c r="AM69" i="14"/>
  <c r="AN69" i="14"/>
  <c r="AO69" i="14"/>
  <c r="AP69" i="14"/>
  <c r="AQ69" i="14"/>
  <c r="Z70" i="14"/>
  <c r="AA70" i="14"/>
  <c r="AB70" i="14"/>
  <c r="AC70" i="14"/>
  <c r="AD70" i="14"/>
  <c r="AE70" i="14"/>
  <c r="AF70" i="14"/>
  <c r="AG70" i="14"/>
  <c r="AH70" i="14"/>
  <c r="AI70" i="14"/>
  <c r="AJ70" i="14"/>
  <c r="AK70" i="14"/>
  <c r="AL70" i="14"/>
  <c r="AM70" i="14"/>
  <c r="AN70" i="14"/>
  <c r="AO70" i="14"/>
  <c r="AP70" i="14"/>
  <c r="AQ70" i="14"/>
  <c r="Z71" i="14"/>
  <c r="AA71" i="14"/>
  <c r="AB71" i="14"/>
  <c r="AC71" i="14"/>
  <c r="AD71" i="14"/>
  <c r="AE71" i="14"/>
  <c r="AF71" i="14"/>
  <c r="AG71" i="14"/>
  <c r="AH71" i="14"/>
  <c r="AI71" i="14"/>
  <c r="AJ71" i="14"/>
  <c r="AK71" i="14"/>
  <c r="AL71" i="14"/>
  <c r="AM71" i="14"/>
  <c r="AN71" i="14"/>
  <c r="AO71" i="14"/>
  <c r="AP71" i="14"/>
  <c r="AQ71" i="14"/>
  <c r="Z72" i="14"/>
  <c r="AA72" i="14"/>
  <c r="AB72" i="14"/>
  <c r="AC72" i="14"/>
  <c r="AD72" i="14"/>
  <c r="AE72" i="14"/>
  <c r="AF72" i="14"/>
  <c r="AG72" i="14"/>
  <c r="AH72" i="14"/>
  <c r="AI72" i="14"/>
  <c r="AJ72" i="14"/>
  <c r="AK72" i="14"/>
  <c r="AL72" i="14"/>
  <c r="AM72" i="14"/>
  <c r="AN72" i="14"/>
  <c r="AO72" i="14"/>
  <c r="AP72" i="14"/>
  <c r="AQ72" i="14"/>
  <c r="Z73" i="14"/>
  <c r="AA73" i="14"/>
  <c r="AB73" i="14"/>
  <c r="AC73" i="14"/>
  <c r="AD73" i="14"/>
  <c r="AE73" i="14"/>
  <c r="AF73" i="14"/>
  <c r="AG73" i="14"/>
  <c r="AH73" i="14"/>
  <c r="AI73" i="14"/>
  <c r="AJ73" i="14"/>
  <c r="AK73" i="14"/>
  <c r="AL73" i="14"/>
  <c r="AM73" i="14"/>
  <c r="AN73" i="14"/>
  <c r="AO73" i="14"/>
  <c r="AP73" i="14"/>
  <c r="AQ73" i="14"/>
  <c r="Z74" i="14"/>
  <c r="AA74" i="14"/>
  <c r="AB74" i="14"/>
  <c r="AC74" i="14"/>
  <c r="AD74" i="14"/>
  <c r="AE74" i="14"/>
  <c r="AF74" i="14"/>
  <c r="AG74" i="14"/>
  <c r="AH74" i="14"/>
  <c r="AI74" i="14"/>
  <c r="AJ74" i="14"/>
  <c r="AK74" i="14"/>
  <c r="AL74" i="14"/>
  <c r="AM74" i="14"/>
  <c r="AN74" i="14"/>
  <c r="AO74" i="14"/>
  <c r="AP74" i="14"/>
  <c r="AQ74" i="14"/>
  <c r="Z75" i="14"/>
  <c r="AA75" i="14"/>
  <c r="AB75" i="14"/>
  <c r="AC75" i="14"/>
  <c r="AD75" i="14"/>
  <c r="AE75" i="14"/>
  <c r="AF75" i="14"/>
  <c r="AG75" i="14"/>
  <c r="AH75" i="14"/>
  <c r="AI75" i="14"/>
  <c r="AJ75" i="14"/>
  <c r="AK75" i="14"/>
  <c r="AL75" i="14"/>
  <c r="AM75" i="14"/>
  <c r="AN75" i="14"/>
  <c r="AO75" i="14"/>
  <c r="AP75" i="14"/>
  <c r="AQ75" i="14"/>
  <c r="Z76" i="14"/>
  <c r="AA76" i="14"/>
  <c r="AB76" i="14"/>
  <c r="AC76" i="14"/>
  <c r="AD76" i="14"/>
  <c r="AE76" i="14"/>
  <c r="AF76" i="14"/>
  <c r="AG76" i="14"/>
  <c r="AH76" i="14"/>
  <c r="AI76" i="14"/>
  <c r="AJ76" i="14"/>
  <c r="AK76" i="14"/>
  <c r="AL76" i="14"/>
  <c r="AM76" i="14"/>
  <c r="AN76" i="14"/>
  <c r="AO76" i="14"/>
  <c r="AP76" i="14"/>
  <c r="AQ76" i="14"/>
  <c r="Z77" i="14"/>
  <c r="AA77" i="14"/>
  <c r="AB77" i="14"/>
  <c r="AC77" i="14"/>
  <c r="AD77" i="14"/>
  <c r="AE77" i="14"/>
  <c r="AF77" i="14"/>
  <c r="AG77" i="14"/>
  <c r="AH77" i="14"/>
  <c r="AI77" i="14"/>
  <c r="AJ77" i="14"/>
  <c r="AK77" i="14"/>
  <c r="AL77" i="14"/>
  <c r="AM77" i="14"/>
  <c r="AN77" i="14"/>
  <c r="AO77" i="14"/>
  <c r="AP77" i="14"/>
  <c r="AQ77" i="14"/>
  <c r="Z78" i="14"/>
  <c r="AA78" i="14"/>
  <c r="AB78" i="14"/>
  <c r="AC78" i="14"/>
  <c r="AD78" i="14"/>
  <c r="AE78" i="14"/>
  <c r="AF78" i="14"/>
  <c r="AG78" i="14"/>
  <c r="AH78" i="14"/>
  <c r="AI78" i="14"/>
  <c r="AJ78" i="14"/>
  <c r="AK78" i="14"/>
  <c r="AL78" i="14"/>
  <c r="AM78" i="14"/>
  <c r="AN78" i="14"/>
  <c r="AO78" i="14"/>
  <c r="AP78" i="14"/>
  <c r="AQ78" i="14"/>
  <c r="Z79" i="14"/>
  <c r="AA79" i="14"/>
  <c r="AB79" i="14"/>
  <c r="AC79" i="14"/>
  <c r="AD79" i="14"/>
  <c r="AE79" i="14"/>
  <c r="AF79" i="14"/>
  <c r="AG79" i="14"/>
  <c r="AH79" i="14"/>
  <c r="AI79" i="14"/>
  <c r="AJ79" i="14"/>
  <c r="AK79" i="14"/>
  <c r="AL79" i="14"/>
  <c r="AM79" i="14"/>
  <c r="AN79" i="14"/>
  <c r="AO79" i="14"/>
  <c r="AP79" i="14"/>
  <c r="AQ79" i="14"/>
  <c r="Z80" i="14"/>
  <c r="AA80" i="14"/>
  <c r="AB80" i="14"/>
  <c r="AC80" i="14"/>
  <c r="AD80" i="14"/>
  <c r="AE80" i="14"/>
  <c r="AF80" i="14"/>
  <c r="AG80" i="14"/>
  <c r="AH80" i="14"/>
  <c r="AI80" i="14"/>
  <c r="AJ80" i="14"/>
  <c r="AK80" i="14"/>
  <c r="AL80" i="14"/>
  <c r="AM80" i="14"/>
  <c r="AN80" i="14"/>
  <c r="AO80" i="14"/>
  <c r="AP80" i="14"/>
  <c r="AQ80" i="14"/>
  <c r="Z81" i="14"/>
  <c r="AA81" i="14"/>
  <c r="AB81" i="14"/>
  <c r="AC81" i="14"/>
  <c r="AD81" i="14"/>
  <c r="AE81" i="14"/>
  <c r="AF81" i="14"/>
  <c r="AG81" i="14"/>
  <c r="AH81" i="14"/>
  <c r="AI81" i="14"/>
  <c r="AJ81" i="14"/>
  <c r="AK81" i="14"/>
  <c r="AL81" i="14"/>
  <c r="AM81" i="14"/>
  <c r="AN81" i="14"/>
  <c r="AO81" i="14"/>
  <c r="AP81" i="14"/>
  <c r="AQ81" i="14"/>
  <c r="Z82" i="14"/>
  <c r="AA82" i="14"/>
  <c r="AB82" i="14"/>
  <c r="AC82" i="14"/>
  <c r="AD82" i="14"/>
  <c r="AE82" i="14"/>
  <c r="AF82" i="14"/>
  <c r="AG82" i="14"/>
  <c r="AH82" i="14"/>
  <c r="AI82" i="14"/>
  <c r="AJ82" i="14"/>
  <c r="AK82" i="14"/>
  <c r="AL82" i="14"/>
  <c r="AM82" i="14"/>
  <c r="AN82" i="14"/>
  <c r="AO82" i="14"/>
  <c r="AP82" i="14"/>
  <c r="AQ82" i="14"/>
  <c r="Z83" i="14"/>
  <c r="AA83" i="14"/>
  <c r="AB83" i="14"/>
  <c r="AC83" i="14"/>
  <c r="AD83" i="14"/>
  <c r="AE83" i="14"/>
  <c r="AF83" i="14"/>
  <c r="AG83" i="14"/>
  <c r="AH83" i="14"/>
  <c r="AI83" i="14"/>
  <c r="AJ83" i="14"/>
  <c r="AK83" i="14"/>
  <c r="AL83" i="14"/>
  <c r="AM83" i="14"/>
  <c r="AN83" i="14"/>
  <c r="AO83" i="14"/>
  <c r="AP83" i="14"/>
  <c r="AQ83" i="14"/>
  <c r="Z84" i="14"/>
  <c r="AA84" i="14"/>
  <c r="AB84" i="14"/>
  <c r="AC84" i="14"/>
  <c r="AD84" i="14"/>
  <c r="AE84" i="14"/>
  <c r="AF84" i="14"/>
  <c r="AG84" i="14"/>
  <c r="AH84" i="14"/>
  <c r="AI84" i="14"/>
  <c r="AJ84" i="14"/>
  <c r="AK84" i="14"/>
  <c r="AL84" i="14"/>
  <c r="AM84" i="14"/>
  <c r="AN84" i="14"/>
  <c r="AO84" i="14"/>
  <c r="AP84" i="14"/>
  <c r="AQ84" i="14"/>
  <c r="Z85" i="14"/>
  <c r="AA85" i="14"/>
  <c r="AB85" i="14"/>
  <c r="AC85" i="14"/>
  <c r="AD85" i="14"/>
  <c r="AE85" i="14"/>
  <c r="AF85" i="14"/>
  <c r="AG85" i="14"/>
  <c r="AH85" i="14"/>
  <c r="AI85" i="14"/>
  <c r="AJ85" i="14"/>
  <c r="AK85" i="14"/>
  <c r="AL85" i="14"/>
  <c r="AM85" i="14"/>
  <c r="AN85" i="14"/>
  <c r="AO85" i="14"/>
  <c r="AP85" i="14"/>
  <c r="AQ85" i="14"/>
  <c r="Z86" i="14"/>
  <c r="AA86" i="14"/>
  <c r="AB86" i="14"/>
  <c r="AC86" i="14"/>
  <c r="AD86" i="14"/>
  <c r="AE86" i="14"/>
  <c r="AF86" i="14"/>
  <c r="AG86" i="14"/>
  <c r="AH86" i="14"/>
  <c r="AI86" i="14"/>
  <c r="AJ86" i="14"/>
  <c r="AK86" i="14"/>
  <c r="AL86" i="14"/>
  <c r="AM86" i="14"/>
  <c r="AN86" i="14"/>
  <c r="AO86" i="14"/>
  <c r="AP86" i="14"/>
  <c r="AQ86" i="14"/>
  <c r="Z87" i="14"/>
  <c r="AA87" i="14"/>
  <c r="AB87" i="14"/>
  <c r="AC87" i="14"/>
  <c r="AD87" i="14"/>
  <c r="AE87" i="14"/>
  <c r="AF87" i="14"/>
  <c r="AG87" i="14"/>
  <c r="AH87" i="14"/>
  <c r="AI87" i="14"/>
  <c r="AJ87" i="14"/>
  <c r="AK87" i="14"/>
  <c r="AL87" i="14"/>
  <c r="AM87" i="14"/>
  <c r="AN87" i="14"/>
  <c r="AO87" i="14"/>
  <c r="AP87" i="14"/>
  <c r="AQ87" i="14"/>
  <c r="Z88" i="14"/>
  <c r="AA88" i="14"/>
  <c r="AB88" i="14"/>
  <c r="AC88" i="14"/>
  <c r="AD88" i="14"/>
  <c r="AE88" i="14"/>
  <c r="AF88" i="14"/>
  <c r="AG88" i="14"/>
  <c r="AH88" i="14"/>
  <c r="AI88" i="14"/>
  <c r="AJ88" i="14"/>
  <c r="AK88" i="14"/>
  <c r="AL88" i="14"/>
  <c r="AM88" i="14"/>
  <c r="AN88" i="14"/>
  <c r="AO88" i="14"/>
  <c r="AP88" i="14"/>
  <c r="AQ88" i="14"/>
  <c r="Z89" i="14"/>
  <c r="AA89" i="14"/>
  <c r="AB89" i="14"/>
  <c r="AC89" i="14"/>
  <c r="AD89" i="14"/>
  <c r="AE89" i="14"/>
  <c r="AF89" i="14"/>
  <c r="AG89" i="14"/>
  <c r="AH89" i="14"/>
  <c r="AI89" i="14"/>
  <c r="AJ89" i="14"/>
  <c r="AK89" i="14"/>
  <c r="AL89" i="14"/>
  <c r="AM89" i="14"/>
  <c r="AN89" i="14"/>
  <c r="AO89" i="14"/>
  <c r="AP89" i="14"/>
  <c r="AQ89" i="14"/>
  <c r="Z90" i="14"/>
  <c r="AA90" i="14"/>
  <c r="AB90" i="14"/>
  <c r="AC90" i="14"/>
  <c r="AD90" i="14"/>
  <c r="AE90" i="14"/>
  <c r="AF90" i="14"/>
  <c r="AG90" i="14"/>
  <c r="AH90" i="14"/>
  <c r="AI90" i="14"/>
  <c r="AJ90" i="14"/>
  <c r="AK90" i="14"/>
  <c r="AL90" i="14"/>
  <c r="AM90" i="14"/>
  <c r="AN90" i="14"/>
  <c r="AO90" i="14"/>
  <c r="AP90" i="14"/>
  <c r="AQ90" i="14"/>
  <c r="Z91" i="14"/>
  <c r="AA91" i="14"/>
  <c r="AB91" i="14"/>
  <c r="AC91" i="14"/>
  <c r="AD91" i="14"/>
  <c r="AE91" i="14"/>
  <c r="AF91" i="14"/>
  <c r="AG91" i="14"/>
  <c r="AH91" i="14"/>
  <c r="AI91" i="14"/>
  <c r="AJ91" i="14"/>
  <c r="AK91" i="14"/>
  <c r="AL91" i="14"/>
  <c r="AM91" i="14"/>
  <c r="AN91" i="14"/>
  <c r="AO91" i="14"/>
  <c r="AP91" i="14"/>
  <c r="AQ91" i="14"/>
  <c r="Z92" i="14"/>
  <c r="AA92" i="14"/>
  <c r="AB92" i="14"/>
  <c r="AC92" i="14"/>
  <c r="AD92" i="14"/>
  <c r="AE92" i="14"/>
  <c r="AF92" i="14"/>
  <c r="AG92" i="14"/>
  <c r="AH92" i="14"/>
  <c r="AI92" i="14"/>
  <c r="AJ92" i="14"/>
  <c r="AK92" i="14"/>
  <c r="AL92" i="14"/>
  <c r="AM92" i="14"/>
  <c r="AN92" i="14"/>
  <c r="AO92" i="14"/>
  <c r="AP92" i="14"/>
  <c r="AQ92" i="14"/>
  <c r="Z93" i="14"/>
  <c r="AA93" i="14"/>
  <c r="AB93" i="14"/>
  <c r="AC93" i="14"/>
  <c r="AD93" i="14"/>
  <c r="AE93" i="14"/>
  <c r="AF93" i="14"/>
  <c r="AG93" i="14"/>
  <c r="AH93" i="14"/>
  <c r="AI93" i="14"/>
  <c r="AJ93" i="14"/>
  <c r="AK93" i="14"/>
  <c r="AL93" i="14"/>
  <c r="AM93" i="14"/>
  <c r="AN93" i="14"/>
  <c r="AO93" i="14"/>
  <c r="AP93" i="14"/>
  <c r="AQ93" i="14"/>
  <c r="Z94" i="14"/>
  <c r="AA94" i="14"/>
  <c r="AB94" i="14"/>
  <c r="AC94" i="14"/>
  <c r="AD94" i="14"/>
  <c r="AE94" i="14"/>
  <c r="AF94" i="14"/>
  <c r="AG94" i="14"/>
  <c r="AH94" i="14"/>
  <c r="AI94" i="14"/>
  <c r="AJ94" i="14"/>
  <c r="AK94" i="14"/>
  <c r="AL94" i="14"/>
  <c r="AM94" i="14"/>
  <c r="AN94" i="14"/>
  <c r="AO94" i="14"/>
  <c r="AP94" i="14"/>
  <c r="AQ94" i="14"/>
  <c r="Z95" i="14"/>
  <c r="AA95" i="14"/>
  <c r="AB95" i="14"/>
  <c r="AC95" i="14"/>
  <c r="AD95" i="14"/>
  <c r="AE95" i="14"/>
  <c r="AF95" i="14"/>
  <c r="AG95" i="14"/>
  <c r="AH95" i="14"/>
  <c r="AI95" i="14"/>
  <c r="AJ95" i="14"/>
  <c r="AK95" i="14"/>
  <c r="AL95" i="14"/>
  <c r="AM95" i="14"/>
  <c r="AN95" i="14"/>
  <c r="AO95" i="14"/>
  <c r="AP95" i="14"/>
  <c r="AQ95" i="14"/>
  <c r="Z96" i="14"/>
  <c r="AA96" i="14"/>
  <c r="AB96" i="14"/>
  <c r="AC96" i="14"/>
  <c r="AD96" i="14"/>
  <c r="AE96" i="14"/>
  <c r="AF96" i="14"/>
  <c r="AG96" i="14"/>
  <c r="AH96" i="14"/>
  <c r="AI96" i="14"/>
  <c r="AJ96" i="14"/>
  <c r="AK96" i="14"/>
  <c r="AL96" i="14"/>
  <c r="AM96" i="14"/>
  <c r="AN96" i="14"/>
  <c r="AO96" i="14"/>
  <c r="AP96" i="14"/>
  <c r="AQ96" i="14"/>
  <c r="Z97" i="14"/>
  <c r="AA97" i="14"/>
  <c r="AB97" i="14"/>
  <c r="AC97" i="14"/>
  <c r="AD97" i="14"/>
  <c r="AE97" i="14"/>
  <c r="AF97" i="14"/>
  <c r="AG97" i="14"/>
  <c r="AH97" i="14"/>
  <c r="AI97" i="14"/>
  <c r="AJ97" i="14"/>
  <c r="AK97" i="14"/>
  <c r="AL97" i="14"/>
  <c r="AM97" i="14"/>
  <c r="AN97" i="14"/>
  <c r="AO97" i="14"/>
  <c r="AP97" i="14"/>
  <c r="AQ97" i="14"/>
  <c r="Z98" i="14"/>
  <c r="AA98" i="14"/>
  <c r="AB98" i="14"/>
  <c r="AC98" i="14"/>
  <c r="AD98" i="14"/>
  <c r="AE98" i="14"/>
  <c r="AF98" i="14"/>
  <c r="AG98" i="14"/>
  <c r="AH98" i="14"/>
  <c r="AI98" i="14"/>
  <c r="AJ98" i="14"/>
  <c r="AK98" i="14"/>
  <c r="AL98" i="14"/>
  <c r="AM98" i="14"/>
  <c r="AN98" i="14"/>
  <c r="AO98" i="14"/>
  <c r="AP98" i="14"/>
  <c r="AQ98" i="14"/>
  <c r="Z99" i="14"/>
  <c r="AA99" i="14"/>
  <c r="AB99" i="14"/>
  <c r="AC99" i="14"/>
  <c r="AD99" i="14"/>
  <c r="AE99" i="14"/>
  <c r="AF99" i="14"/>
  <c r="AG99" i="14"/>
  <c r="AH99" i="14"/>
  <c r="AI99" i="14"/>
  <c r="AJ99" i="14"/>
  <c r="AK99" i="14"/>
  <c r="AL99" i="14"/>
  <c r="AM99" i="14"/>
  <c r="AN99" i="14"/>
  <c r="AO99" i="14"/>
  <c r="AP99" i="14"/>
  <c r="AQ99" i="14"/>
  <c r="Z100" i="14"/>
  <c r="AA100" i="14"/>
  <c r="AB100" i="14"/>
  <c r="AC100" i="14"/>
  <c r="AD100" i="14"/>
  <c r="AE100" i="14"/>
  <c r="AF100" i="14"/>
  <c r="AG100" i="14"/>
  <c r="AH100" i="14"/>
  <c r="AI100" i="14"/>
  <c r="AJ100" i="14"/>
  <c r="AK100" i="14"/>
  <c r="AL100" i="14"/>
  <c r="AM100" i="14"/>
  <c r="AN100" i="14"/>
  <c r="AO100" i="14"/>
  <c r="AP100" i="14"/>
  <c r="AQ100" i="14"/>
  <c r="Z101" i="14"/>
  <c r="AA101" i="14"/>
  <c r="AB101" i="14"/>
  <c r="AC101" i="14"/>
  <c r="AD101" i="14"/>
  <c r="AE101" i="14"/>
  <c r="AF101" i="14"/>
  <c r="AG101" i="14"/>
  <c r="AH101" i="14"/>
  <c r="AI101" i="14"/>
  <c r="AJ101" i="14"/>
  <c r="AK101" i="14"/>
  <c r="AL101" i="14"/>
  <c r="AM101" i="14"/>
  <c r="AN101" i="14"/>
  <c r="AO101" i="14"/>
  <c r="AP101" i="14"/>
  <c r="AQ101" i="14"/>
  <c r="Z102" i="14"/>
  <c r="AA102" i="14"/>
  <c r="AB102" i="14"/>
  <c r="AC102" i="14"/>
  <c r="AD102" i="14"/>
  <c r="AE102" i="14"/>
  <c r="AF102" i="14"/>
  <c r="AG102" i="14"/>
  <c r="AH102" i="14"/>
  <c r="AI102" i="14"/>
  <c r="AJ102" i="14"/>
  <c r="AK102" i="14"/>
  <c r="AL102" i="14"/>
  <c r="AM102" i="14"/>
  <c r="AN102" i="14"/>
  <c r="AO102" i="14"/>
  <c r="AP102" i="14"/>
  <c r="AQ102" i="14"/>
  <c r="Z103" i="14"/>
  <c r="AA103" i="14"/>
  <c r="AB103" i="14"/>
  <c r="AC103" i="14"/>
  <c r="AD103" i="14"/>
  <c r="AE103" i="14"/>
  <c r="AF103" i="14"/>
  <c r="AG103" i="14"/>
  <c r="AH103" i="14"/>
  <c r="AI103" i="14"/>
  <c r="AJ103" i="14"/>
  <c r="AK103" i="14"/>
  <c r="AL103" i="14"/>
  <c r="AM103" i="14"/>
  <c r="AN103" i="14"/>
  <c r="AO103" i="14"/>
  <c r="AP103" i="14"/>
  <c r="AQ103" i="14"/>
  <c r="Z104" i="14"/>
  <c r="AA104" i="14"/>
  <c r="AB104" i="14"/>
  <c r="AC104" i="14"/>
  <c r="AD104" i="14"/>
  <c r="AE104" i="14"/>
  <c r="AF104" i="14"/>
  <c r="AG104" i="14"/>
  <c r="AH104" i="14"/>
  <c r="AI104" i="14"/>
  <c r="AJ104" i="14"/>
  <c r="AK104" i="14"/>
  <c r="AL104" i="14"/>
  <c r="AM104" i="14"/>
  <c r="AN104" i="14"/>
  <c r="AO104" i="14"/>
  <c r="AP104" i="14"/>
  <c r="AQ104" i="14"/>
  <c r="Z105" i="14"/>
  <c r="AA105" i="14"/>
  <c r="AB105" i="14"/>
  <c r="AC105" i="14"/>
  <c r="AD105" i="14"/>
  <c r="AE105" i="14"/>
  <c r="AF105" i="14"/>
  <c r="AG105" i="14"/>
  <c r="AH105" i="14"/>
  <c r="AI105" i="14"/>
  <c r="AJ105" i="14"/>
  <c r="AK105" i="14"/>
  <c r="AL105" i="14"/>
  <c r="AM105" i="14"/>
  <c r="AN105" i="14"/>
  <c r="AO105" i="14"/>
  <c r="AP105" i="14"/>
  <c r="AQ105" i="14"/>
  <c r="Z106" i="14"/>
  <c r="AA106" i="14"/>
  <c r="AB106" i="14"/>
  <c r="AC106" i="14"/>
  <c r="AD106" i="14"/>
  <c r="AE106" i="14"/>
  <c r="AF106" i="14"/>
  <c r="AG106" i="14"/>
  <c r="AH106" i="14"/>
  <c r="AI106" i="14"/>
  <c r="AJ106" i="14"/>
  <c r="AK106" i="14"/>
  <c r="AL106" i="14"/>
  <c r="AM106" i="14"/>
  <c r="AN106" i="14"/>
  <c r="AO106" i="14"/>
  <c r="AP106" i="14"/>
  <c r="AQ106" i="14"/>
  <c r="Z107" i="14"/>
  <c r="AA107" i="14"/>
  <c r="AB107" i="14"/>
  <c r="AC107" i="14"/>
  <c r="AD107" i="14"/>
  <c r="AE107" i="14"/>
  <c r="AF107" i="14"/>
  <c r="AG107" i="14"/>
  <c r="AH107" i="14"/>
  <c r="AI107" i="14"/>
  <c r="AJ107" i="14"/>
  <c r="AK107" i="14"/>
  <c r="AL107" i="14"/>
  <c r="AM107" i="14"/>
  <c r="AN107" i="14"/>
  <c r="AO107" i="14"/>
  <c r="AP107" i="14"/>
  <c r="AQ107" i="14"/>
  <c r="Z108" i="14"/>
  <c r="AA108" i="14"/>
  <c r="AB108" i="14"/>
  <c r="AC108" i="14"/>
  <c r="AD108" i="14"/>
  <c r="AE108" i="14"/>
  <c r="AF108" i="14"/>
  <c r="AG108" i="14"/>
  <c r="AH108" i="14"/>
  <c r="AI108" i="14"/>
  <c r="AJ108" i="14"/>
  <c r="AK108" i="14"/>
  <c r="AL108" i="14"/>
  <c r="AM108" i="14"/>
  <c r="AN108" i="14"/>
  <c r="AO108" i="14"/>
  <c r="AP108" i="14"/>
  <c r="AQ108" i="14"/>
  <c r="Z109" i="14"/>
  <c r="AA109" i="14"/>
  <c r="AB109" i="14"/>
  <c r="AC109" i="14"/>
  <c r="AD109" i="14"/>
  <c r="AE109" i="14"/>
  <c r="AF109" i="14"/>
  <c r="AG109" i="14"/>
  <c r="AH109" i="14"/>
  <c r="AI109" i="14"/>
  <c r="AJ109" i="14"/>
  <c r="AK109" i="14"/>
  <c r="AL109" i="14"/>
  <c r="AM109" i="14"/>
  <c r="AN109" i="14"/>
  <c r="AO109" i="14"/>
  <c r="AP109" i="14"/>
  <c r="AQ109" i="14"/>
  <c r="Z110" i="14"/>
  <c r="AA110" i="14"/>
  <c r="AB110" i="14"/>
  <c r="AC110" i="14"/>
  <c r="AD110" i="14"/>
  <c r="AE110" i="14"/>
  <c r="AF110" i="14"/>
  <c r="AG110" i="14"/>
  <c r="AH110" i="14"/>
  <c r="AI110" i="14"/>
  <c r="AJ110" i="14"/>
  <c r="AK110" i="14"/>
  <c r="AL110" i="14"/>
  <c r="AM110" i="14"/>
  <c r="AN110" i="14"/>
  <c r="AO110" i="14"/>
  <c r="AP110" i="14"/>
  <c r="AQ110" i="14"/>
  <c r="Z111" i="14"/>
  <c r="AA111" i="14"/>
  <c r="AB111" i="14"/>
  <c r="AC111" i="14"/>
  <c r="AD111" i="14"/>
  <c r="AE111" i="14"/>
  <c r="AF111" i="14"/>
  <c r="AG111" i="14"/>
  <c r="AH111" i="14"/>
  <c r="AI111" i="14"/>
  <c r="AJ111" i="14"/>
  <c r="AK111" i="14"/>
  <c r="AL111" i="14"/>
  <c r="AM111" i="14"/>
  <c r="AN111" i="14"/>
  <c r="AO111" i="14"/>
  <c r="AP111" i="14"/>
  <c r="AQ111" i="14"/>
  <c r="Z112" i="14"/>
  <c r="AA112" i="14"/>
  <c r="AB112" i="14"/>
  <c r="AC112" i="14"/>
  <c r="AD112" i="14"/>
  <c r="AE112" i="14"/>
  <c r="AF112" i="14"/>
  <c r="AG112" i="14"/>
  <c r="AH112" i="14"/>
  <c r="AI112" i="14"/>
  <c r="AJ112" i="14"/>
  <c r="AK112" i="14"/>
  <c r="AL112" i="14"/>
  <c r="AM112" i="14"/>
  <c r="AN112" i="14"/>
  <c r="AO112" i="14"/>
  <c r="AP112" i="14"/>
  <c r="AQ112" i="14"/>
  <c r="Z113" i="14"/>
  <c r="AA113" i="14"/>
  <c r="AB113" i="14"/>
  <c r="AC113" i="14"/>
  <c r="AD113" i="14"/>
  <c r="AE113" i="14"/>
  <c r="AF113" i="14"/>
  <c r="AG113" i="14"/>
  <c r="AH113" i="14"/>
  <c r="AI113" i="14"/>
  <c r="AJ113" i="14"/>
  <c r="AK113" i="14"/>
  <c r="AL113" i="14"/>
  <c r="AM113" i="14"/>
  <c r="AN113" i="14"/>
  <c r="AO113" i="14"/>
  <c r="AP113" i="14"/>
  <c r="AQ113" i="14"/>
  <c r="Z114" i="14"/>
  <c r="AA114" i="14"/>
  <c r="AB114" i="14"/>
  <c r="AC114" i="14"/>
  <c r="AD114" i="14"/>
  <c r="AE114" i="14"/>
  <c r="AF114" i="14"/>
  <c r="AG114" i="14"/>
  <c r="AH114" i="14"/>
  <c r="AI114" i="14"/>
  <c r="AJ114" i="14"/>
  <c r="AK114" i="14"/>
  <c r="AL114" i="14"/>
  <c r="AM114" i="14"/>
  <c r="AN114" i="14"/>
  <c r="AO114" i="14"/>
  <c r="AP114" i="14"/>
  <c r="AQ114" i="14"/>
  <c r="Z115" i="14"/>
  <c r="AA115" i="14"/>
  <c r="AB115" i="14"/>
  <c r="AC115" i="14"/>
  <c r="AD115" i="14"/>
  <c r="AE115" i="14"/>
  <c r="AF115" i="14"/>
  <c r="AG115" i="14"/>
  <c r="AH115" i="14"/>
  <c r="AI115" i="14"/>
  <c r="AJ115" i="14"/>
  <c r="AK115" i="14"/>
  <c r="AL115" i="14"/>
  <c r="AM115" i="14"/>
  <c r="AN115" i="14"/>
  <c r="AO115" i="14"/>
  <c r="AP115" i="14"/>
  <c r="AQ115" i="14"/>
  <c r="Z116" i="14"/>
  <c r="AA116" i="14"/>
  <c r="AB116" i="14"/>
  <c r="AC116" i="14"/>
  <c r="AD116" i="14"/>
  <c r="AE116" i="14"/>
  <c r="AF116" i="14"/>
  <c r="AG116" i="14"/>
  <c r="AH116" i="14"/>
  <c r="AI116" i="14"/>
  <c r="AJ116" i="14"/>
  <c r="AK116" i="14"/>
  <c r="AL116" i="14"/>
  <c r="AM116" i="14"/>
  <c r="AN116" i="14"/>
  <c r="AO116" i="14"/>
  <c r="AP116" i="14"/>
  <c r="AQ116" i="14"/>
  <c r="AH22" i="14"/>
  <c r="AD22" i="14"/>
  <c r="W383" i="14"/>
  <c r="AS388" i="14" l="1"/>
  <c r="AT388" i="14"/>
  <c r="AR388" i="14"/>
  <c r="H249" i="14" s="1"/>
  <c r="J5" i="14"/>
  <c r="I5" i="14"/>
  <c r="G5" i="14"/>
  <c r="G4" i="14"/>
  <c r="G3" i="14"/>
  <c r="I394" i="14" l="1"/>
  <c r="K394" i="14"/>
  <c r="J393" i="14"/>
  <c r="H393" i="14"/>
  <c r="G393" i="14"/>
  <c r="AK22" i="14"/>
  <c r="AJ22" i="14"/>
  <c r="AI22" i="14"/>
  <c r="AG22" i="14"/>
  <c r="AF22" i="14"/>
  <c r="AE22" i="14"/>
  <c r="AC22" i="14"/>
  <c r="AB22" i="14"/>
  <c r="AA22" i="14"/>
  <c r="AA388" i="14" l="1"/>
  <c r="AB388" i="14"/>
  <c r="AC388" i="14"/>
  <c r="AE388" i="14"/>
  <c r="AF388" i="14"/>
  <c r="AI388" i="14"/>
  <c r="AG388" i="14"/>
  <c r="AJ388" i="14"/>
  <c r="AK388" i="14"/>
  <c r="K402" i="14" l="1"/>
  <c r="AQ22" i="14"/>
  <c r="AP22" i="14"/>
  <c r="AN22" i="14"/>
  <c r="AM22" i="14"/>
  <c r="AL22" i="14"/>
  <c r="AL388" i="14" l="1"/>
  <c r="AN388" i="14"/>
  <c r="AM388" i="14"/>
  <c r="J396" i="14" l="1"/>
  <c r="AJ389" i="14"/>
  <c r="AK389" i="14"/>
  <c r="AI389" i="14"/>
  <c r="H396" i="14"/>
  <c r="AG389" i="14"/>
  <c r="AE389" i="14"/>
  <c r="AF389" i="14"/>
  <c r="G396" i="14"/>
  <c r="AC389" i="14"/>
  <c r="AB389" i="14"/>
  <c r="AA389" i="14"/>
  <c r="X117" i="14"/>
  <c r="I66" i="3"/>
  <c r="F7" i="1"/>
  <c r="C62" i="3"/>
  <c r="J59" i="3"/>
  <c r="D38" i="9"/>
  <c r="C36" i="9"/>
  <c r="C35" i="9"/>
  <c r="C34" i="9"/>
  <c r="C33" i="9"/>
  <c r="C32" i="9"/>
  <c r="B36" i="9"/>
  <c r="B35" i="9"/>
  <c r="B34" i="9"/>
  <c r="B33" i="9"/>
  <c r="B32" i="9"/>
  <c r="D17" i="2"/>
  <c r="H69" i="3"/>
  <c r="H67" i="3"/>
  <c r="H43" i="3"/>
  <c r="H38" i="3"/>
  <c r="L28" i="6" s="1"/>
  <c r="H26" i="3"/>
  <c r="L23" i="6" s="1"/>
  <c r="H17" i="3"/>
  <c r="B14" i="6"/>
  <c r="B12" i="6"/>
  <c r="B10" i="6"/>
  <c r="J19" i="6"/>
  <c r="J21" i="6"/>
  <c r="L22" i="14"/>
  <c r="M122" i="14"/>
  <c r="H225" i="14"/>
  <c r="H228" i="14" s="1"/>
  <c r="L231" i="14"/>
  <c r="L232" i="14"/>
  <c r="H246" i="14"/>
  <c r="L252" i="14"/>
  <c r="H277" i="14"/>
  <c r="M277" i="14" s="1"/>
  <c r="L280" i="14"/>
  <c r="H300" i="14"/>
  <c r="M300" i="14" s="1"/>
  <c r="L303" i="14"/>
  <c r="H333" i="14"/>
  <c r="M333" i="14" s="1"/>
  <c r="L336" i="14"/>
  <c r="H366" i="14"/>
  <c r="M366" i="14" s="1"/>
  <c r="L369" i="14"/>
  <c r="H379" i="14"/>
  <c r="H48" i="3" s="1"/>
  <c r="Q86" i="6"/>
  <c r="Q87" i="6"/>
  <c r="Q88" i="6"/>
  <c r="Q89" i="6"/>
  <c r="Q91" i="6"/>
  <c r="Q85" i="6"/>
  <c r="O86" i="6"/>
  <c r="O87" i="6"/>
  <c r="O88" i="6"/>
  <c r="O89" i="6"/>
  <c r="O91" i="6"/>
  <c r="O85" i="6"/>
  <c r="L5" i="1"/>
  <c r="C59" i="4"/>
  <c r="C45" i="7"/>
  <c r="E24" i="4"/>
  <c r="E22" i="4"/>
  <c r="F20" i="4"/>
  <c r="E20" i="4"/>
  <c r="F18" i="4"/>
  <c r="F16" i="4"/>
  <c r="F14" i="4"/>
  <c r="F12" i="4"/>
  <c r="E18" i="4"/>
  <c r="E16" i="4"/>
  <c r="E14" i="4"/>
  <c r="E12" i="4"/>
  <c r="E10" i="4"/>
  <c r="H49" i="1"/>
  <c r="L370" i="14"/>
  <c r="W370" i="14" s="1"/>
  <c r="X370" i="14" s="1"/>
  <c r="L371" i="14"/>
  <c r="W371" i="14" s="1"/>
  <c r="X371" i="14" s="1"/>
  <c r="L372" i="14"/>
  <c r="W372" i="14" s="1"/>
  <c r="X372" i="14" s="1"/>
  <c r="L373" i="14"/>
  <c r="W373" i="14" s="1"/>
  <c r="X373" i="14" s="1"/>
  <c r="L374" i="14"/>
  <c r="W374" i="14" s="1"/>
  <c r="X374" i="14" s="1"/>
  <c r="L375" i="14"/>
  <c r="W375" i="14" s="1"/>
  <c r="X375" i="14" s="1"/>
  <c r="L376" i="14"/>
  <c r="W376" i="14" s="1"/>
  <c r="X376" i="14" s="1"/>
  <c r="L377" i="14"/>
  <c r="W377" i="14" s="1"/>
  <c r="X377" i="14" s="1"/>
  <c r="L378" i="14"/>
  <c r="W378" i="14" s="1"/>
  <c r="X378" i="14" s="1"/>
  <c r="L337" i="14"/>
  <c r="L338" i="14"/>
  <c r="L339" i="14"/>
  <c r="L340" i="14"/>
  <c r="L341" i="14"/>
  <c r="L342" i="14"/>
  <c r="L343" i="14"/>
  <c r="L344" i="14"/>
  <c r="L345" i="14"/>
  <c r="L346" i="14"/>
  <c r="L347" i="14"/>
  <c r="L348" i="14"/>
  <c r="L349" i="14"/>
  <c r="L350" i="14"/>
  <c r="L351" i="14"/>
  <c r="L352" i="14"/>
  <c r="L353" i="14"/>
  <c r="L354" i="14"/>
  <c r="L355" i="14"/>
  <c r="L356" i="14"/>
  <c r="L357" i="14"/>
  <c r="L358" i="14"/>
  <c r="L359" i="14"/>
  <c r="L360" i="14"/>
  <c r="L361" i="14"/>
  <c r="L362" i="14"/>
  <c r="L363" i="14"/>
  <c r="L364" i="14"/>
  <c r="L365" i="14"/>
  <c r="L304" i="14"/>
  <c r="L305" i="14"/>
  <c r="L306" i="14"/>
  <c r="L307" i="14"/>
  <c r="L308" i="14"/>
  <c r="L309" i="14"/>
  <c r="L310" i="14"/>
  <c r="L311" i="14"/>
  <c r="L312" i="14"/>
  <c r="L313" i="14"/>
  <c r="L314" i="14"/>
  <c r="L315" i="14"/>
  <c r="L316" i="14"/>
  <c r="L317" i="14"/>
  <c r="L318" i="14"/>
  <c r="L319" i="14"/>
  <c r="L320" i="14"/>
  <c r="L321" i="14"/>
  <c r="L322" i="14"/>
  <c r="L323" i="14"/>
  <c r="L324" i="14"/>
  <c r="L325" i="14"/>
  <c r="L326" i="14"/>
  <c r="L327" i="14"/>
  <c r="L328" i="14"/>
  <c r="L329" i="14"/>
  <c r="L330" i="14"/>
  <c r="L331" i="14"/>
  <c r="L332" i="14"/>
  <c r="L281" i="14"/>
  <c r="L282" i="14"/>
  <c r="L283" i="14"/>
  <c r="L284" i="14"/>
  <c r="L285" i="14"/>
  <c r="L286" i="14"/>
  <c r="L287" i="14"/>
  <c r="L288" i="14"/>
  <c r="L289" i="14"/>
  <c r="L290" i="14"/>
  <c r="L291" i="14"/>
  <c r="L292" i="14"/>
  <c r="L293" i="14"/>
  <c r="L294" i="14"/>
  <c r="L295" i="14"/>
  <c r="L296" i="14"/>
  <c r="L297" i="14"/>
  <c r="L298" i="14"/>
  <c r="L299" i="14"/>
  <c r="L253" i="14"/>
  <c r="L254" i="14"/>
  <c r="L255" i="14"/>
  <c r="L256" i="14"/>
  <c r="L257" i="14"/>
  <c r="L258" i="14"/>
  <c r="L259" i="14"/>
  <c r="L260" i="14"/>
  <c r="L261" i="14"/>
  <c r="L262" i="14"/>
  <c r="L263" i="14"/>
  <c r="L264" i="14"/>
  <c r="L265" i="14"/>
  <c r="L266" i="14"/>
  <c r="L267" i="14"/>
  <c r="L268" i="14"/>
  <c r="L269" i="14"/>
  <c r="L270" i="14"/>
  <c r="L271" i="14"/>
  <c r="L272" i="14"/>
  <c r="L273" i="14"/>
  <c r="L274" i="14"/>
  <c r="L275" i="14"/>
  <c r="L276" i="14"/>
  <c r="L233" i="14"/>
  <c r="Z233" i="14" s="1"/>
  <c r="L234" i="14"/>
  <c r="L235" i="14"/>
  <c r="L236" i="14"/>
  <c r="L237" i="14"/>
  <c r="L238" i="14"/>
  <c r="L239" i="14"/>
  <c r="L240" i="14"/>
  <c r="L241" i="14"/>
  <c r="L242" i="14"/>
  <c r="L243" i="14"/>
  <c r="L244" i="14"/>
  <c r="L24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L152" i="14"/>
  <c r="L153" i="14"/>
  <c r="L154" i="14"/>
  <c r="L155" i="14"/>
  <c r="L156" i="14"/>
  <c r="L157" i="14"/>
  <c r="L158" i="14"/>
  <c r="L159" i="14"/>
  <c r="L160" i="14"/>
  <c r="L161" i="14"/>
  <c r="L162" i="14"/>
  <c r="L163" i="14"/>
  <c r="L164" i="14"/>
  <c r="L165" i="14"/>
  <c r="L166" i="14"/>
  <c r="L167" i="14"/>
  <c r="L168" i="14"/>
  <c r="L169" i="14"/>
  <c r="L170" i="14"/>
  <c r="L171" i="14"/>
  <c r="L172" i="14"/>
  <c r="L173" i="14"/>
  <c r="L174" i="14"/>
  <c r="L175" i="14"/>
  <c r="L176" i="14"/>
  <c r="L177" i="14"/>
  <c r="L178" i="14"/>
  <c r="L179" i="14"/>
  <c r="L180" i="14"/>
  <c r="L181" i="14"/>
  <c r="L182" i="14"/>
  <c r="L183" i="14"/>
  <c r="L184" i="14"/>
  <c r="L185" i="14"/>
  <c r="L186" i="14"/>
  <c r="L187" i="14"/>
  <c r="L188" i="14"/>
  <c r="L189" i="14"/>
  <c r="L190" i="14"/>
  <c r="L191" i="14"/>
  <c r="L192" i="14"/>
  <c r="L193" i="14"/>
  <c r="L194" i="14"/>
  <c r="L195" i="14"/>
  <c r="L196" i="14"/>
  <c r="L197" i="14"/>
  <c r="L198" i="14"/>
  <c r="L199" i="14"/>
  <c r="L200" i="14"/>
  <c r="L201" i="14"/>
  <c r="L202" i="14"/>
  <c r="L203" i="14"/>
  <c r="L204" i="14"/>
  <c r="L205" i="14"/>
  <c r="L206" i="14"/>
  <c r="L207" i="14"/>
  <c r="L208" i="14"/>
  <c r="L209" i="14"/>
  <c r="L210" i="14"/>
  <c r="L211" i="14"/>
  <c r="L212" i="14"/>
  <c r="L213" i="14"/>
  <c r="L214" i="14"/>
  <c r="L215" i="14"/>
  <c r="L216" i="14"/>
  <c r="L217" i="14"/>
  <c r="L218" i="14"/>
  <c r="L219" i="14"/>
  <c r="L220" i="14"/>
  <c r="L221" i="14"/>
  <c r="L222" i="14"/>
  <c r="L223" i="14"/>
  <c r="L224" i="14"/>
  <c r="L29" i="14"/>
  <c r="L30" i="14"/>
  <c r="W30" i="14" s="1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23" i="14"/>
  <c r="Z23" i="14" s="1"/>
  <c r="L24" i="14"/>
  <c r="L25" i="14"/>
  <c r="L26" i="14"/>
  <c r="L27" i="14"/>
  <c r="L28" i="14"/>
  <c r="M4" i="8"/>
  <c r="L4" i="8"/>
  <c r="P4" i="7"/>
  <c r="N4" i="7"/>
  <c r="I4" i="6"/>
  <c r="K4" i="6"/>
  <c r="L4" i="4"/>
  <c r="J4" i="4"/>
  <c r="J4" i="3"/>
  <c r="I4" i="3"/>
  <c r="A4" i="3"/>
  <c r="T5" i="14"/>
  <c r="S5" i="14"/>
  <c r="E4" i="2"/>
  <c r="F4" i="2"/>
  <c r="B4" i="1"/>
  <c r="B22" i="9"/>
  <c r="F22" i="9" s="1"/>
  <c r="C23" i="9" s="1"/>
  <c r="C17" i="7"/>
  <c r="R61" i="6"/>
  <c r="R70" i="6" s="1"/>
  <c r="D7" i="1"/>
  <c r="J10" i="7"/>
  <c r="L10" i="7"/>
  <c r="N10" i="7"/>
  <c r="P10" i="7"/>
  <c r="L6" i="7"/>
  <c r="E32" i="2"/>
  <c r="B24" i="6"/>
  <c r="B18" i="6"/>
  <c r="B16" i="6"/>
  <c r="J6" i="7"/>
  <c r="P6" i="7" s="1"/>
  <c r="E20" i="2"/>
  <c r="L59" i="4"/>
  <c r="L52" i="4"/>
  <c r="L34" i="4"/>
  <c r="L33" i="4"/>
  <c r="L35" i="4"/>
  <c r="L36" i="4"/>
  <c r="L37" i="4"/>
  <c r="L38" i="4"/>
  <c r="L39" i="4"/>
  <c r="L40" i="4"/>
  <c r="L41" i="4"/>
  <c r="L42" i="4"/>
  <c r="O36" i="6"/>
  <c r="O37" i="6"/>
  <c r="O35" i="6"/>
  <c r="O38" i="6"/>
  <c r="O39" i="6"/>
  <c r="L53" i="4"/>
  <c r="L54" i="4"/>
  <c r="L55" i="4"/>
  <c r="L56" i="4"/>
  <c r="L57" i="4"/>
  <c r="L58" i="4"/>
  <c r="D45" i="20" s="1"/>
  <c r="Q45" i="20" s="1"/>
  <c r="H10" i="7"/>
  <c r="B45" i="7"/>
  <c r="G60" i="4"/>
  <c r="J60" i="4"/>
  <c r="T22" i="6"/>
  <c r="Q70" i="6"/>
  <c r="L36" i="6"/>
  <c r="I68" i="3"/>
  <c r="X118" i="14"/>
  <c r="X119" i="14"/>
  <c r="X120" i="14"/>
  <c r="X121" i="14"/>
  <c r="I64" i="3"/>
  <c r="K64" i="1"/>
  <c r="J64" i="4"/>
  <c r="W384" i="14"/>
  <c r="X385" i="14" s="1"/>
  <c r="F32" i="2"/>
  <c r="S54" i="7"/>
  <c r="Q54" i="7"/>
  <c r="O54" i="7"/>
  <c r="M54" i="7"/>
  <c r="K54" i="7"/>
  <c r="I54" i="7"/>
  <c r="G54" i="7"/>
  <c r="J43" i="4"/>
  <c r="C53" i="2"/>
  <c r="E53" i="2"/>
  <c r="D53" i="2"/>
  <c r="D44" i="2"/>
  <c r="E44" i="2"/>
  <c r="C44" i="2"/>
  <c r="O9" i="6"/>
  <c r="K10" i="6"/>
  <c r="K12" i="6"/>
  <c r="K14" i="6"/>
  <c r="K16" i="6"/>
  <c r="O17" i="6"/>
  <c r="O15" i="6"/>
  <c r="O13" i="6"/>
  <c r="O11" i="6"/>
  <c r="O19" i="6"/>
  <c r="T27" i="6"/>
  <c r="V26" i="6"/>
  <c r="U26" i="6"/>
  <c r="T26" i="6"/>
  <c r="U27" i="6"/>
  <c r="V27" i="6"/>
  <c r="V22" i="6"/>
  <c r="U22" i="6"/>
  <c r="S22" i="6"/>
  <c r="D6" i="7"/>
  <c r="D6" i="2"/>
  <c r="D24" i="2"/>
  <c r="L34" i="6"/>
  <c r="L32" i="6"/>
  <c r="G43" i="3"/>
  <c r="G26" i="3"/>
  <c r="G17" i="3"/>
  <c r="G19" i="3" s="1"/>
  <c r="A1" i="3"/>
  <c r="B46" i="7"/>
  <c r="B44" i="7"/>
  <c r="B43" i="7"/>
  <c r="B42" i="7"/>
  <c r="B41" i="7"/>
  <c r="B40" i="7"/>
  <c r="B39" i="7"/>
  <c r="C43" i="7"/>
  <c r="C42" i="7"/>
  <c r="C41" i="7"/>
  <c r="C40" i="7"/>
  <c r="C39" i="7"/>
  <c r="C36" i="7"/>
  <c r="C35" i="7"/>
  <c r="C34" i="7"/>
  <c r="C33" i="7"/>
  <c r="C32" i="7"/>
  <c r="C31" i="7"/>
  <c r="C30" i="7"/>
  <c r="C29" i="7"/>
  <c r="C28" i="7"/>
  <c r="C27" i="7"/>
  <c r="C23" i="7"/>
  <c r="C22" i="7"/>
  <c r="C21" i="7"/>
  <c r="C20" i="7"/>
  <c r="C19" i="7"/>
  <c r="C18" i="7"/>
  <c r="A1" i="2"/>
  <c r="A1" i="7"/>
  <c r="L26" i="6"/>
  <c r="A1" i="6"/>
  <c r="A1" i="4"/>
  <c r="G8" i="3"/>
  <c r="C32" i="2"/>
  <c r="E16" i="2"/>
  <c r="E24" i="2" s="1"/>
  <c r="G43" i="4"/>
  <c r="G38" i="3"/>
  <c r="D32" i="2"/>
  <c r="D10" i="1"/>
  <c r="A3" i="1"/>
  <c r="C44" i="7"/>
  <c r="A3" i="2"/>
  <c r="A3" i="8" l="1"/>
  <c r="A3" i="20"/>
  <c r="D44" i="7"/>
  <c r="Q44" i="7" s="1"/>
  <c r="D44" i="20"/>
  <c r="Q44" i="20" s="1"/>
  <c r="D43" i="7"/>
  <c r="Q43" i="7" s="1"/>
  <c r="D43" i="20"/>
  <c r="Q43" i="20" s="1"/>
  <c r="D42" i="7"/>
  <c r="Q42" i="7" s="1"/>
  <c r="D42" i="20"/>
  <c r="Q42" i="20" s="1"/>
  <c r="D41" i="7"/>
  <c r="Q41" i="7" s="1"/>
  <c r="D41" i="20"/>
  <c r="Q41" i="20" s="1"/>
  <c r="D40" i="7"/>
  <c r="Q40" i="7" s="1"/>
  <c r="D40" i="20"/>
  <c r="Q40" i="20" s="1"/>
  <c r="D36" i="7"/>
  <c r="Q36" i="7" s="1"/>
  <c r="D36" i="20"/>
  <c r="Q36" i="20" s="1"/>
  <c r="D35" i="7"/>
  <c r="Q35" i="7" s="1"/>
  <c r="D35" i="20"/>
  <c r="Q35" i="20" s="1"/>
  <c r="D34" i="7"/>
  <c r="Q34" i="7" s="1"/>
  <c r="D34" i="20"/>
  <c r="Q34" i="20" s="1"/>
  <c r="D33" i="7"/>
  <c r="Q33" i="7" s="1"/>
  <c r="D33" i="20"/>
  <c r="Q33" i="20" s="1"/>
  <c r="D32" i="7"/>
  <c r="D32" i="20"/>
  <c r="D39" i="7"/>
  <c r="Q39" i="7" s="1"/>
  <c r="D39" i="20"/>
  <c r="D46" i="7"/>
  <c r="Q46" i="7" s="1"/>
  <c r="D46" i="20"/>
  <c r="Q46" i="20" s="1"/>
  <c r="B4" i="2"/>
  <c r="B4" i="20"/>
  <c r="C15" i="3"/>
  <c r="C42" i="3"/>
  <c r="AD232" i="14"/>
  <c r="AH232" i="14"/>
  <c r="AH126" i="14"/>
  <c r="AD126" i="14"/>
  <c r="H19" i="3"/>
  <c r="C46" i="7"/>
  <c r="C46" i="20"/>
  <c r="F21" i="6"/>
  <c r="B21" i="6" s="1"/>
  <c r="AH231" i="14"/>
  <c r="Z231" i="14"/>
  <c r="AD303" i="14"/>
  <c r="L333" i="14"/>
  <c r="D31" i="7"/>
  <c r="Q31" i="7" s="1"/>
  <c r="D31" i="20"/>
  <c r="Q31" i="20" s="1"/>
  <c r="D30" i="7"/>
  <c r="Q30" i="7" s="1"/>
  <c r="D30" i="20"/>
  <c r="Q30" i="20" s="1"/>
  <c r="D29" i="7"/>
  <c r="Q29" i="7" s="1"/>
  <c r="D29" i="20"/>
  <c r="Q29" i="20" s="1"/>
  <c r="Q26" i="20" s="1"/>
  <c r="D28" i="7"/>
  <c r="D28" i="20"/>
  <c r="D27" i="7"/>
  <c r="D27" i="20"/>
  <c r="C48" i="7"/>
  <c r="C48" i="20"/>
  <c r="L8" i="20"/>
  <c r="N8" i="20" s="1"/>
  <c r="D49" i="20"/>
  <c r="O49" i="20"/>
  <c r="P49" i="20" s="1"/>
  <c r="M49" i="20"/>
  <c r="N49" i="20" s="1"/>
  <c r="K49" i="20"/>
  <c r="L49" i="20" s="1"/>
  <c r="I49" i="20"/>
  <c r="J49" i="20" s="1"/>
  <c r="E34" i="2"/>
  <c r="N6" i="7"/>
  <c r="N6" i="20"/>
  <c r="O28" i="20"/>
  <c r="M28" i="20"/>
  <c r="K28" i="20"/>
  <c r="I28" i="20"/>
  <c r="G28" i="20"/>
  <c r="O29" i="20"/>
  <c r="P29" i="20" s="1"/>
  <c r="M29" i="20"/>
  <c r="N29" i="20" s="1"/>
  <c r="K29" i="20"/>
  <c r="L29" i="20" s="1"/>
  <c r="I29" i="20"/>
  <c r="J29" i="20" s="1"/>
  <c r="G29" i="20"/>
  <c r="O30" i="20"/>
  <c r="P30" i="20" s="1"/>
  <c r="M30" i="20"/>
  <c r="N30" i="20" s="1"/>
  <c r="K30" i="20"/>
  <c r="L30" i="20" s="1"/>
  <c r="I30" i="20"/>
  <c r="J30" i="20" s="1"/>
  <c r="G30" i="20"/>
  <c r="O31" i="20"/>
  <c r="P31" i="20" s="1"/>
  <c r="M31" i="20"/>
  <c r="N31" i="20" s="1"/>
  <c r="K31" i="20"/>
  <c r="L31" i="20" s="1"/>
  <c r="I31" i="20"/>
  <c r="J31" i="20" s="1"/>
  <c r="G31" i="20"/>
  <c r="O32" i="20"/>
  <c r="P32" i="20" s="1"/>
  <c r="M32" i="20"/>
  <c r="N32" i="20" s="1"/>
  <c r="K32" i="20"/>
  <c r="L32" i="20" s="1"/>
  <c r="I32" i="20"/>
  <c r="J32" i="20" s="1"/>
  <c r="G32" i="20"/>
  <c r="O33" i="20"/>
  <c r="P33" i="20" s="1"/>
  <c r="M33" i="20"/>
  <c r="N33" i="20" s="1"/>
  <c r="K33" i="20"/>
  <c r="L33" i="20" s="1"/>
  <c r="I33" i="20"/>
  <c r="J33" i="20" s="1"/>
  <c r="G33" i="20"/>
  <c r="O34" i="20"/>
  <c r="P34" i="20" s="1"/>
  <c r="M34" i="20"/>
  <c r="N34" i="20" s="1"/>
  <c r="K34" i="20"/>
  <c r="L34" i="20" s="1"/>
  <c r="I34" i="20"/>
  <c r="J34" i="20" s="1"/>
  <c r="G34" i="20"/>
  <c r="O35" i="20"/>
  <c r="P35" i="20" s="1"/>
  <c r="M35" i="20"/>
  <c r="N35" i="20" s="1"/>
  <c r="K35" i="20"/>
  <c r="L35" i="20" s="1"/>
  <c r="I35" i="20"/>
  <c r="J35" i="20" s="1"/>
  <c r="G35" i="20"/>
  <c r="O36" i="20"/>
  <c r="P36" i="20" s="1"/>
  <c r="M36" i="20"/>
  <c r="N36" i="20" s="1"/>
  <c r="K36" i="20"/>
  <c r="L36" i="20" s="1"/>
  <c r="I36" i="20"/>
  <c r="J36" i="20" s="1"/>
  <c r="G36" i="20"/>
  <c r="O39" i="20"/>
  <c r="M39" i="20"/>
  <c r="K39" i="20"/>
  <c r="I39" i="20"/>
  <c r="G39" i="20"/>
  <c r="O40" i="20"/>
  <c r="P40" i="20" s="1"/>
  <c r="M40" i="20"/>
  <c r="N40" i="20" s="1"/>
  <c r="K40" i="20"/>
  <c r="L40" i="20" s="1"/>
  <c r="I40" i="20"/>
  <c r="J40" i="20" s="1"/>
  <c r="G40" i="20"/>
  <c r="O41" i="20"/>
  <c r="P41" i="20" s="1"/>
  <c r="M41" i="20"/>
  <c r="N41" i="20" s="1"/>
  <c r="K41" i="20"/>
  <c r="L41" i="20" s="1"/>
  <c r="I41" i="20"/>
  <c r="J41" i="20" s="1"/>
  <c r="G41" i="20"/>
  <c r="O42" i="20"/>
  <c r="P42" i="20" s="1"/>
  <c r="M42" i="20"/>
  <c r="N42" i="20" s="1"/>
  <c r="K42" i="20"/>
  <c r="L42" i="20" s="1"/>
  <c r="I42" i="20"/>
  <c r="J42" i="20" s="1"/>
  <c r="G42" i="20"/>
  <c r="O43" i="20"/>
  <c r="P43" i="20" s="1"/>
  <c r="M43" i="20"/>
  <c r="N43" i="20" s="1"/>
  <c r="K43" i="20"/>
  <c r="L43" i="20" s="1"/>
  <c r="I43" i="20"/>
  <c r="J43" i="20" s="1"/>
  <c r="G43" i="20"/>
  <c r="O44" i="20"/>
  <c r="P44" i="20" s="1"/>
  <c r="M44" i="20"/>
  <c r="N44" i="20" s="1"/>
  <c r="K44" i="20"/>
  <c r="L44" i="20" s="1"/>
  <c r="I44" i="20"/>
  <c r="J44" i="20" s="1"/>
  <c r="G44" i="20"/>
  <c r="O45" i="20"/>
  <c r="P45" i="20" s="1"/>
  <c r="M45" i="20"/>
  <c r="N45" i="20" s="1"/>
  <c r="K45" i="20"/>
  <c r="L45" i="20" s="1"/>
  <c r="I45" i="20"/>
  <c r="J45" i="20" s="1"/>
  <c r="G45" i="20"/>
  <c r="O46" i="20"/>
  <c r="P46" i="20" s="1"/>
  <c r="M46" i="20"/>
  <c r="N46" i="20" s="1"/>
  <c r="K46" i="20"/>
  <c r="L46" i="20" s="1"/>
  <c r="I46" i="20"/>
  <c r="J46" i="20" s="1"/>
  <c r="G46" i="20"/>
  <c r="R46" i="20"/>
  <c r="R45" i="20"/>
  <c r="R44" i="20"/>
  <c r="R43" i="20"/>
  <c r="R42" i="20"/>
  <c r="R41" i="20"/>
  <c r="R40" i="20"/>
  <c r="R36" i="20"/>
  <c r="R35" i="20"/>
  <c r="R34" i="20"/>
  <c r="R33" i="20"/>
  <c r="R31" i="20"/>
  <c r="R30" i="20"/>
  <c r="R29" i="20"/>
  <c r="J32" i="9"/>
  <c r="L32" i="9"/>
  <c r="H32" i="9"/>
  <c r="L33" i="9"/>
  <c r="J33" i="9"/>
  <c r="H33" i="9"/>
  <c r="L34" i="9"/>
  <c r="J34" i="9"/>
  <c r="H34" i="9"/>
  <c r="L35" i="9"/>
  <c r="J35" i="9"/>
  <c r="H35" i="9"/>
  <c r="L36" i="9"/>
  <c r="J36" i="9"/>
  <c r="H36" i="9"/>
  <c r="D24" i="20"/>
  <c r="M58" i="4"/>
  <c r="O246" i="14"/>
  <c r="M246" i="14"/>
  <c r="V379" i="14"/>
  <c r="M379" i="14"/>
  <c r="A3" i="4"/>
  <c r="Q64" i="6"/>
  <c r="L19" i="6" s="1"/>
  <c r="B20" i="6" s="1"/>
  <c r="A3" i="3"/>
  <c r="G7" i="2"/>
  <c r="W22" i="14"/>
  <c r="X22" i="14" s="1"/>
  <c r="Z22" i="14"/>
  <c r="N225" i="14"/>
  <c r="M225" i="14"/>
  <c r="G397" i="14"/>
  <c r="G398" i="14" s="1"/>
  <c r="D45" i="7"/>
  <c r="Q45" i="7" s="1"/>
  <c r="Q38" i="7" s="1"/>
  <c r="N11" i="7"/>
  <c r="M29" i="7" s="1"/>
  <c r="N29" i="7" s="1"/>
  <c r="O48" i="6"/>
  <c r="P48" i="6" s="1"/>
  <c r="Q48" i="6" s="1"/>
  <c r="T48" i="6" s="1"/>
  <c r="L15" i="6" s="1"/>
  <c r="K15" i="6" s="1"/>
  <c r="L60" i="4"/>
  <c r="M60" i="4" s="1"/>
  <c r="L63" i="4"/>
  <c r="Q26" i="7"/>
  <c r="S27" i="7"/>
  <c r="S26" i="7" s="1"/>
  <c r="D26" i="7"/>
  <c r="L43" i="4"/>
  <c r="M43" i="4" s="1"/>
  <c r="N246" i="14"/>
  <c r="E10" i="7"/>
  <c r="R30" i="7"/>
  <c r="J11" i="7"/>
  <c r="I42" i="7" s="1"/>
  <c r="J42" i="7" s="1"/>
  <c r="H11" i="7"/>
  <c r="G39" i="7" s="1"/>
  <c r="H39" i="7" s="1"/>
  <c r="R40" i="7"/>
  <c r="F24" i="2"/>
  <c r="R41" i="7"/>
  <c r="M36" i="4"/>
  <c r="M33" i="4"/>
  <c r="M52" i="4"/>
  <c r="R35" i="7"/>
  <c r="F11" i="2"/>
  <c r="L8" i="7"/>
  <c r="N8" i="7" s="1"/>
  <c r="I24" i="3"/>
  <c r="O44" i="6"/>
  <c r="M37" i="4"/>
  <c r="M59" i="4"/>
  <c r="R31" i="7"/>
  <c r="M34" i="4"/>
  <c r="M55" i="4"/>
  <c r="R34" i="7"/>
  <c r="R46" i="7"/>
  <c r="R45" i="7"/>
  <c r="M57" i="4"/>
  <c r="R43" i="7"/>
  <c r="M56" i="4"/>
  <c r="M38" i="4"/>
  <c r="M41" i="4"/>
  <c r="R29" i="7"/>
  <c r="M54" i="4"/>
  <c r="M53" i="4"/>
  <c r="R44" i="7"/>
  <c r="R39" i="7"/>
  <c r="R33" i="7"/>
  <c r="M35" i="4"/>
  <c r="M40" i="4"/>
  <c r="R42" i="7"/>
  <c r="M42" i="4"/>
  <c r="R36" i="7"/>
  <c r="M39" i="4"/>
  <c r="P11" i="7"/>
  <c r="L11" i="7"/>
  <c r="O49" i="6"/>
  <c r="D49" i="7"/>
  <c r="D35" i="9"/>
  <c r="D36" i="9"/>
  <c r="O45" i="6"/>
  <c r="O47" i="6"/>
  <c r="D24" i="7"/>
  <c r="Q24" i="7" s="1"/>
  <c r="R24" i="7" s="1"/>
  <c r="N122" i="14"/>
  <c r="L122" i="14"/>
  <c r="B4" i="7"/>
  <c r="B4" i="6"/>
  <c r="C4" i="3"/>
  <c r="B4" i="4"/>
  <c r="B4" i="8"/>
  <c r="A3" i="6"/>
  <c r="A3" i="7"/>
  <c r="AD388" i="14"/>
  <c r="W112" i="14"/>
  <c r="W80" i="14"/>
  <c r="W355" i="14"/>
  <c r="X355" i="14" s="1"/>
  <c r="W272" i="14"/>
  <c r="W109" i="14"/>
  <c r="W93" i="14"/>
  <c r="W77" i="14"/>
  <c r="W61" i="14"/>
  <c r="W45" i="14"/>
  <c r="W29" i="14"/>
  <c r="W210" i="14"/>
  <c r="W194" i="14"/>
  <c r="W181" i="14"/>
  <c r="W167" i="14"/>
  <c r="W138" i="14"/>
  <c r="W271" i="14"/>
  <c r="W255" i="14"/>
  <c r="W286" i="14"/>
  <c r="X286" i="14" s="1"/>
  <c r="W322" i="14"/>
  <c r="X322" i="14" s="1"/>
  <c r="W306" i="14"/>
  <c r="X306" i="14" s="1"/>
  <c r="W352" i="14"/>
  <c r="X352" i="14" s="1"/>
  <c r="W252" i="14"/>
  <c r="W155" i="14"/>
  <c r="W63" i="14"/>
  <c r="W183" i="14"/>
  <c r="W244" i="14"/>
  <c r="W168" i="14"/>
  <c r="W108" i="14"/>
  <c r="W92" i="14"/>
  <c r="W76" i="14"/>
  <c r="W44" i="14"/>
  <c r="W209" i="14"/>
  <c r="W193" i="14"/>
  <c r="W180" i="14"/>
  <c r="W166" i="14"/>
  <c r="W152" i="14"/>
  <c r="W137" i="14"/>
  <c r="W242" i="14"/>
  <c r="W270" i="14"/>
  <c r="W254" i="14"/>
  <c r="W285" i="14"/>
  <c r="X285" i="14" s="1"/>
  <c r="W321" i="14"/>
  <c r="X321" i="14" s="1"/>
  <c r="W305" i="14"/>
  <c r="X305" i="14" s="1"/>
  <c r="W351" i="14"/>
  <c r="X351" i="14" s="1"/>
  <c r="W197" i="14"/>
  <c r="W245" i="14"/>
  <c r="W111" i="14"/>
  <c r="W257" i="14"/>
  <c r="W60" i="14"/>
  <c r="W107" i="14"/>
  <c r="W91" i="14"/>
  <c r="W75" i="14"/>
  <c r="W59" i="14"/>
  <c r="W43" i="14"/>
  <c r="W224" i="14"/>
  <c r="W208" i="14"/>
  <c r="W192" i="14"/>
  <c r="W179" i="14"/>
  <c r="W165" i="14"/>
  <c r="W151" i="14"/>
  <c r="W136" i="14"/>
  <c r="W241" i="14"/>
  <c r="W269" i="14"/>
  <c r="W253" i="14"/>
  <c r="W284" i="14"/>
  <c r="X284" i="14" s="1"/>
  <c r="W320" i="14"/>
  <c r="X320" i="14" s="1"/>
  <c r="W304" i="14"/>
  <c r="X304" i="14" s="1"/>
  <c r="W350" i="14"/>
  <c r="X350" i="14" s="1"/>
  <c r="W232" i="14"/>
  <c r="W135" i="14"/>
  <c r="W240" i="14"/>
  <c r="W268" i="14"/>
  <c r="W299" i="14"/>
  <c r="X299" i="14" s="1"/>
  <c r="W283" i="14"/>
  <c r="X283" i="14" s="1"/>
  <c r="W319" i="14"/>
  <c r="X319" i="14" s="1"/>
  <c r="W365" i="14"/>
  <c r="X365" i="14" s="1"/>
  <c r="W349" i="14"/>
  <c r="X349" i="14" s="1"/>
  <c r="W231" i="14"/>
  <c r="W258" i="14"/>
  <c r="W288" i="14"/>
  <c r="X288" i="14" s="1"/>
  <c r="W323" i="14"/>
  <c r="X323" i="14" s="1"/>
  <c r="W41" i="14"/>
  <c r="W177" i="14"/>
  <c r="W149" i="14"/>
  <c r="W134" i="14"/>
  <c r="W239" i="14"/>
  <c r="W298" i="14"/>
  <c r="X298" i="14" s="1"/>
  <c r="W282" i="14"/>
  <c r="X282" i="14" s="1"/>
  <c r="W318" i="14"/>
  <c r="X318" i="14" s="1"/>
  <c r="W364" i="14"/>
  <c r="X364" i="14" s="1"/>
  <c r="W348" i="14"/>
  <c r="X348" i="14" s="1"/>
  <c r="W274" i="14"/>
  <c r="W79" i="14"/>
  <c r="W169" i="14"/>
  <c r="W273" i="14"/>
  <c r="W94" i="14"/>
  <c r="W139" i="14"/>
  <c r="W267" i="14"/>
  <c r="W26" i="14"/>
  <c r="W104" i="14"/>
  <c r="W88" i="14"/>
  <c r="W72" i="14"/>
  <c r="W56" i="14"/>
  <c r="W40" i="14"/>
  <c r="W221" i="14"/>
  <c r="W205" i="14"/>
  <c r="W190" i="14"/>
  <c r="W176" i="14"/>
  <c r="W162" i="14"/>
  <c r="W148" i="14"/>
  <c r="W133" i="14"/>
  <c r="W238" i="14"/>
  <c r="W266" i="14"/>
  <c r="W297" i="14"/>
  <c r="X297" i="14" s="1"/>
  <c r="W281" i="14"/>
  <c r="X281" i="14" s="1"/>
  <c r="W317" i="14"/>
  <c r="X317" i="14" s="1"/>
  <c r="W363" i="14"/>
  <c r="X363" i="14" s="1"/>
  <c r="W347" i="14"/>
  <c r="X347" i="14" s="1"/>
  <c r="W125" i="14"/>
  <c r="W96" i="14"/>
  <c r="W339" i="14"/>
  <c r="X339" i="14" s="1"/>
  <c r="W31" i="14"/>
  <c r="W354" i="14"/>
  <c r="X354" i="14" s="1"/>
  <c r="W46" i="14"/>
  <c r="W353" i="14"/>
  <c r="X353" i="14" s="1"/>
  <c r="W106" i="14"/>
  <c r="W207" i="14"/>
  <c r="W25" i="14"/>
  <c r="W189" i="14"/>
  <c r="W265" i="14"/>
  <c r="W332" i="14"/>
  <c r="X332" i="14" s="1"/>
  <c r="W316" i="14"/>
  <c r="X316" i="14" s="1"/>
  <c r="W362" i="14"/>
  <c r="X362" i="14" s="1"/>
  <c r="W346" i="14"/>
  <c r="X346" i="14" s="1"/>
  <c r="W213" i="14"/>
  <c r="W325" i="14"/>
  <c r="X325" i="14" s="1"/>
  <c r="W196" i="14"/>
  <c r="W110" i="14"/>
  <c r="W182" i="14"/>
  <c r="W287" i="14"/>
  <c r="X287" i="14" s="1"/>
  <c r="W90" i="14"/>
  <c r="W150" i="14"/>
  <c r="W27" i="14"/>
  <c r="W57" i="14"/>
  <c r="W87" i="14"/>
  <c r="W204" i="14"/>
  <c r="W237" i="14"/>
  <c r="W102" i="14"/>
  <c r="W86" i="14"/>
  <c r="W70" i="14"/>
  <c r="W54" i="14"/>
  <c r="W38" i="14"/>
  <c r="W219" i="14"/>
  <c r="W203" i="14"/>
  <c r="W188" i="14"/>
  <c r="W174" i="14"/>
  <c r="W146" i="14"/>
  <c r="W131" i="14"/>
  <c r="W236" i="14"/>
  <c r="W264" i="14"/>
  <c r="W295" i="14"/>
  <c r="X295" i="14" s="1"/>
  <c r="W331" i="14"/>
  <c r="X331" i="14" s="1"/>
  <c r="W315" i="14"/>
  <c r="X315" i="14" s="1"/>
  <c r="W361" i="14"/>
  <c r="X361" i="14" s="1"/>
  <c r="W345" i="14"/>
  <c r="X345" i="14" s="1"/>
  <c r="W170" i="14"/>
  <c r="W212" i="14"/>
  <c r="W324" i="14"/>
  <c r="X324" i="14" s="1"/>
  <c r="W78" i="14"/>
  <c r="W74" i="14"/>
  <c r="W191" i="14"/>
  <c r="W89" i="14"/>
  <c r="W39" i="14"/>
  <c r="W132" i="14"/>
  <c r="W101" i="14"/>
  <c r="W85" i="14"/>
  <c r="W69" i="14"/>
  <c r="W53" i="14"/>
  <c r="W37" i="14"/>
  <c r="W218" i="14"/>
  <c r="W202" i="14"/>
  <c r="W173" i="14"/>
  <c r="W160" i="14"/>
  <c r="W145" i="14"/>
  <c r="W130" i="14"/>
  <c r="W235" i="14"/>
  <c r="W263" i="14"/>
  <c r="W294" i="14"/>
  <c r="X294" i="14" s="1"/>
  <c r="W330" i="14"/>
  <c r="X330" i="14" s="1"/>
  <c r="W314" i="14"/>
  <c r="X314" i="14" s="1"/>
  <c r="W360" i="14"/>
  <c r="X360" i="14" s="1"/>
  <c r="W344" i="14"/>
  <c r="X344" i="14" s="1"/>
  <c r="W64" i="14"/>
  <c r="W141" i="14"/>
  <c r="W47" i="14"/>
  <c r="W140" i="14"/>
  <c r="W338" i="14"/>
  <c r="X338" i="14" s="1"/>
  <c r="W62" i="14"/>
  <c r="W243" i="14"/>
  <c r="W42" i="14"/>
  <c r="W178" i="14"/>
  <c r="W105" i="14"/>
  <c r="W206" i="14"/>
  <c r="W71" i="14"/>
  <c r="W161" i="14"/>
  <c r="W116" i="14"/>
  <c r="W100" i="14"/>
  <c r="W84" i="14"/>
  <c r="W68" i="14"/>
  <c r="W52" i="14"/>
  <c r="W36" i="14"/>
  <c r="W217" i="14"/>
  <c r="W201" i="14"/>
  <c r="W187" i="14"/>
  <c r="W159" i="14"/>
  <c r="W144" i="14"/>
  <c r="W129" i="14"/>
  <c r="W234" i="14"/>
  <c r="W262" i="14"/>
  <c r="W293" i="14"/>
  <c r="X293" i="14" s="1"/>
  <c r="W329" i="14"/>
  <c r="X329" i="14" s="1"/>
  <c r="W313" i="14"/>
  <c r="X313" i="14" s="1"/>
  <c r="W359" i="14"/>
  <c r="X359" i="14" s="1"/>
  <c r="W343" i="14"/>
  <c r="X343" i="14" s="1"/>
  <c r="W48" i="14"/>
  <c r="W289" i="14"/>
  <c r="X289" i="14" s="1"/>
  <c r="W95" i="14"/>
  <c r="W308" i="14"/>
  <c r="X308" i="14" s="1"/>
  <c r="W211" i="14"/>
  <c r="W307" i="14"/>
  <c r="X307" i="14" s="1"/>
  <c r="W28" i="14"/>
  <c r="W223" i="14"/>
  <c r="W222" i="14"/>
  <c r="W103" i="14"/>
  <c r="W147" i="14"/>
  <c r="W115" i="14"/>
  <c r="W99" i="14"/>
  <c r="W83" i="14"/>
  <c r="W67" i="14"/>
  <c r="W51" i="14"/>
  <c r="W35" i="14"/>
  <c r="W216" i="14"/>
  <c r="W200" i="14"/>
  <c r="W186" i="14"/>
  <c r="W172" i="14"/>
  <c r="W158" i="14"/>
  <c r="W128" i="14"/>
  <c r="W233" i="14"/>
  <c r="AO233" i="14" s="1"/>
  <c r="W261" i="14"/>
  <c r="W292" i="14"/>
  <c r="X292" i="14" s="1"/>
  <c r="W328" i="14"/>
  <c r="X328" i="14" s="1"/>
  <c r="W312" i="14"/>
  <c r="X312" i="14" s="1"/>
  <c r="W358" i="14"/>
  <c r="X358" i="14" s="1"/>
  <c r="W342" i="14"/>
  <c r="X342" i="14" s="1"/>
  <c r="W336" i="14"/>
  <c r="W154" i="14"/>
  <c r="W280" i="14"/>
  <c r="X280" i="14" s="1"/>
  <c r="W195" i="14"/>
  <c r="W337" i="14"/>
  <c r="X337" i="14" s="1"/>
  <c r="W220" i="14"/>
  <c r="W175" i="14"/>
  <c r="H27" i="3"/>
  <c r="W114" i="14"/>
  <c r="W98" i="14"/>
  <c r="W82" i="14"/>
  <c r="W66" i="14"/>
  <c r="W50" i="14"/>
  <c r="W34" i="14"/>
  <c r="W215" i="14"/>
  <c r="W199" i="14"/>
  <c r="W185" i="14"/>
  <c r="W157" i="14"/>
  <c r="W143" i="14"/>
  <c r="W127" i="14"/>
  <c r="W276" i="14"/>
  <c r="W260" i="14"/>
  <c r="W291" i="14"/>
  <c r="X291" i="14" s="1"/>
  <c r="W327" i="14"/>
  <c r="X327" i="14" s="1"/>
  <c r="W311" i="14"/>
  <c r="X311" i="14" s="1"/>
  <c r="W357" i="14"/>
  <c r="X357" i="14" s="1"/>
  <c r="W341" i="14"/>
  <c r="X341" i="14" s="1"/>
  <c r="W32" i="14"/>
  <c r="W309" i="14"/>
  <c r="X309" i="14" s="1"/>
  <c r="W153" i="14"/>
  <c r="W256" i="14"/>
  <c r="W58" i="14"/>
  <c r="W164" i="14"/>
  <c r="W73" i="14"/>
  <c r="W163" i="14"/>
  <c r="W55" i="14"/>
  <c r="W296" i="14"/>
  <c r="X296" i="14" s="1"/>
  <c r="W113" i="14"/>
  <c r="W97" i="14"/>
  <c r="W81" i="14"/>
  <c r="W65" i="14"/>
  <c r="W49" i="14"/>
  <c r="W33" i="14"/>
  <c r="W214" i="14"/>
  <c r="W198" i="14"/>
  <c r="W184" i="14"/>
  <c r="W171" i="14"/>
  <c r="W156" i="14"/>
  <c r="W142" i="14"/>
  <c r="W126" i="14"/>
  <c r="W275" i="14"/>
  <c r="W259" i="14"/>
  <c r="W290" i="14"/>
  <c r="X290" i="14" s="1"/>
  <c r="W326" i="14"/>
  <c r="X326" i="14" s="1"/>
  <c r="W310" i="14"/>
  <c r="X310" i="14" s="1"/>
  <c r="W356" i="14"/>
  <c r="X356" i="14" s="1"/>
  <c r="W340" i="14"/>
  <c r="X340" i="14" s="1"/>
  <c r="W303" i="14"/>
  <c r="AP303" i="14" s="1"/>
  <c r="N300" i="14"/>
  <c r="O300" i="14"/>
  <c r="P300" i="14"/>
  <c r="Q300" i="14"/>
  <c r="R300" i="14"/>
  <c r="S300" i="14"/>
  <c r="T300" i="14"/>
  <c r="U300" i="14"/>
  <c r="V300" i="14"/>
  <c r="L300" i="14"/>
  <c r="H35" i="3"/>
  <c r="Q277" i="14"/>
  <c r="R277" i="14"/>
  <c r="S277" i="14"/>
  <c r="T277" i="14"/>
  <c r="P277" i="14"/>
  <c r="U277" i="14"/>
  <c r="V277" i="14"/>
  <c r="N277" i="14"/>
  <c r="O277" i="14"/>
  <c r="P246" i="14"/>
  <c r="Q246" i="14"/>
  <c r="R246" i="14"/>
  <c r="S246" i="14"/>
  <c r="T246" i="14"/>
  <c r="U246" i="14"/>
  <c r="V246" i="14"/>
  <c r="S333" i="14"/>
  <c r="U333" i="14"/>
  <c r="V333" i="14"/>
  <c r="R333" i="14"/>
  <c r="N333" i="14"/>
  <c r="T333" i="14"/>
  <c r="Q333" i="14"/>
  <c r="O333" i="14"/>
  <c r="P333" i="14"/>
  <c r="L246" i="14"/>
  <c r="L225" i="14"/>
  <c r="L277" i="14"/>
  <c r="H46" i="3"/>
  <c r="L366" i="14"/>
  <c r="N366" i="14"/>
  <c r="O366" i="14"/>
  <c r="P366" i="14"/>
  <c r="Q366" i="14"/>
  <c r="R366" i="14"/>
  <c r="S366" i="14"/>
  <c r="T366" i="14"/>
  <c r="U366" i="14"/>
  <c r="V366" i="14"/>
  <c r="S122" i="14"/>
  <c r="P122" i="14"/>
  <c r="Q122" i="14"/>
  <c r="R122" i="14"/>
  <c r="B37" i="9"/>
  <c r="D32" i="9"/>
  <c r="D33" i="9"/>
  <c r="D34" i="9"/>
  <c r="C27" i="9"/>
  <c r="D27" i="9" s="1"/>
  <c r="C46" i="2" s="1"/>
  <c r="C29" i="9"/>
  <c r="D29" i="9" s="1"/>
  <c r="E46" i="2" s="1"/>
  <c r="C28" i="9"/>
  <c r="D28" i="9" s="1"/>
  <c r="D46" i="2" s="1"/>
  <c r="C26" i="9"/>
  <c r="D26" i="9" s="1"/>
  <c r="E37" i="2" s="1"/>
  <c r="C25" i="9"/>
  <c r="D25" i="9" s="1"/>
  <c r="D37" i="2" s="1"/>
  <c r="C24" i="9"/>
  <c r="D24" i="9" s="1"/>
  <c r="C37" i="2" s="1"/>
  <c r="W369" i="14"/>
  <c r="W379" i="14" s="1"/>
  <c r="L379" i="14"/>
  <c r="N379" i="14"/>
  <c r="O379" i="14"/>
  <c r="P379" i="14"/>
  <c r="Q379" i="14"/>
  <c r="R379" i="14"/>
  <c r="S379" i="14"/>
  <c r="T379" i="14"/>
  <c r="U379" i="14"/>
  <c r="H44" i="3"/>
  <c r="O225" i="14"/>
  <c r="P225" i="14"/>
  <c r="Q225" i="14"/>
  <c r="R225" i="14"/>
  <c r="S225" i="14"/>
  <c r="T225" i="14"/>
  <c r="U225" i="14"/>
  <c r="V225" i="14"/>
  <c r="W24" i="14"/>
  <c r="W23" i="14"/>
  <c r="AO23" i="14" s="1"/>
  <c r="T122" i="14"/>
  <c r="U122" i="14"/>
  <c r="O122" i="14"/>
  <c r="V122" i="14"/>
  <c r="H39" i="3"/>
  <c r="L30" i="6"/>
  <c r="D38" i="20" l="1"/>
  <c r="Q39" i="20"/>
  <c r="AP232" i="14"/>
  <c r="AQ232" i="14"/>
  <c r="AQ126" i="14"/>
  <c r="AP126" i="14"/>
  <c r="R26" i="20"/>
  <c r="E49" i="20"/>
  <c r="F22" i="6"/>
  <c r="AQ231" i="14"/>
  <c r="AO231" i="14"/>
  <c r="S27" i="20"/>
  <c r="D26" i="20"/>
  <c r="AP125" i="14"/>
  <c r="AQ125" i="14"/>
  <c r="H46" i="20"/>
  <c r="E46" i="20"/>
  <c r="H45" i="20"/>
  <c r="E45" i="20"/>
  <c r="H44" i="20"/>
  <c r="E44" i="20"/>
  <c r="H43" i="20"/>
  <c r="E43" i="20"/>
  <c r="H42" i="20"/>
  <c r="E42" i="20"/>
  <c r="H41" i="20"/>
  <c r="E41" i="20"/>
  <c r="H40" i="20"/>
  <c r="E40" i="20"/>
  <c r="H39" i="20"/>
  <c r="H38" i="20" s="1"/>
  <c r="E39" i="20"/>
  <c r="G38" i="20"/>
  <c r="J39" i="20"/>
  <c r="J38" i="20" s="1"/>
  <c r="I38" i="20"/>
  <c r="L39" i="20"/>
  <c r="L38" i="20" s="1"/>
  <c r="K38" i="20"/>
  <c r="N39" i="20"/>
  <c r="N38" i="20" s="1"/>
  <c r="M38" i="20"/>
  <c r="P39" i="20"/>
  <c r="P38" i="20" s="1"/>
  <c r="O38" i="20"/>
  <c r="H36" i="20"/>
  <c r="E36" i="20"/>
  <c r="H35" i="20"/>
  <c r="E35" i="20"/>
  <c r="H34" i="20"/>
  <c r="E34" i="20"/>
  <c r="H33" i="20"/>
  <c r="E33" i="20"/>
  <c r="H32" i="20"/>
  <c r="E32" i="20"/>
  <c r="H31" i="20"/>
  <c r="E31" i="20"/>
  <c r="H30" i="20"/>
  <c r="E30" i="20"/>
  <c r="H29" i="20"/>
  <c r="E29" i="20"/>
  <c r="H28" i="20"/>
  <c r="H26" i="20" s="1"/>
  <c r="E28" i="20"/>
  <c r="G26" i="20"/>
  <c r="J28" i="20"/>
  <c r="J26" i="20" s="1"/>
  <c r="I26" i="20"/>
  <c r="L28" i="20"/>
  <c r="L26" i="20" s="1"/>
  <c r="K26" i="20"/>
  <c r="N28" i="20"/>
  <c r="N26" i="20" s="1"/>
  <c r="M26" i="20"/>
  <c r="P28" i="20"/>
  <c r="P26" i="20" s="1"/>
  <c r="O26" i="20"/>
  <c r="H37" i="9"/>
  <c r="L37" i="9"/>
  <c r="J37" i="9"/>
  <c r="Q24" i="20"/>
  <c r="R24" i="20" s="1"/>
  <c r="O24" i="20"/>
  <c r="P24" i="20" s="1"/>
  <c r="M24" i="20"/>
  <c r="N24" i="20" s="1"/>
  <c r="K24" i="20"/>
  <c r="L24" i="20" s="1"/>
  <c r="I24" i="20"/>
  <c r="J24" i="20" s="1"/>
  <c r="G24" i="20"/>
  <c r="M31" i="7"/>
  <c r="N31" i="7" s="1"/>
  <c r="O45" i="7"/>
  <c r="P45" i="7" s="1"/>
  <c r="D38" i="7"/>
  <c r="M49" i="7"/>
  <c r="N49" i="7" s="1"/>
  <c r="M41" i="7"/>
  <c r="N41" i="7" s="1"/>
  <c r="M30" i="7"/>
  <c r="N30" i="7" s="1"/>
  <c r="M40" i="7"/>
  <c r="N40" i="7" s="1"/>
  <c r="M36" i="7"/>
  <c r="N36" i="7" s="1"/>
  <c r="M35" i="7"/>
  <c r="N35" i="7" s="1"/>
  <c r="M39" i="7"/>
  <c r="N39" i="7" s="1"/>
  <c r="M43" i="7"/>
  <c r="N43" i="7" s="1"/>
  <c r="M45" i="7"/>
  <c r="N45" i="7" s="1"/>
  <c r="M32" i="7"/>
  <c r="N32" i="7" s="1"/>
  <c r="M44" i="7"/>
  <c r="N44" i="7" s="1"/>
  <c r="M28" i="7"/>
  <c r="N28" i="7" s="1"/>
  <c r="M33" i="7"/>
  <c r="N33" i="7" s="1"/>
  <c r="M34" i="7"/>
  <c r="N34" i="7" s="1"/>
  <c r="J398" i="14"/>
  <c r="L228" i="14"/>
  <c r="O228" i="14"/>
  <c r="N228" i="14"/>
  <c r="P228" i="14"/>
  <c r="M228" i="14"/>
  <c r="H398" i="14"/>
  <c r="I49" i="7"/>
  <c r="J49" i="7" s="1"/>
  <c r="I32" i="7"/>
  <c r="J32" i="7" s="1"/>
  <c r="W225" i="14"/>
  <c r="X225" i="14" s="1"/>
  <c r="I14" i="3" s="1"/>
  <c r="M24" i="7"/>
  <c r="N24" i="7" s="1"/>
  <c r="M42" i="7"/>
  <c r="N42" i="7" s="1"/>
  <c r="M46" i="7"/>
  <c r="N46" i="7" s="1"/>
  <c r="I46" i="7"/>
  <c r="J46" i="7" s="1"/>
  <c r="I24" i="7"/>
  <c r="J24" i="7" s="1"/>
  <c r="I33" i="7"/>
  <c r="J33" i="7" s="1"/>
  <c r="I41" i="7"/>
  <c r="J41" i="7" s="1"/>
  <c r="I30" i="7"/>
  <c r="J30" i="7" s="1"/>
  <c r="G41" i="7"/>
  <c r="H41" i="7" s="1"/>
  <c r="G45" i="7"/>
  <c r="H45" i="7" s="1"/>
  <c r="I35" i="7"/>
  <c r="J35" i="7" s="1"/>
  <c r="G30" i="7"/>
  <c r="H30" i="7" s="1"/>
  <c r="G28" i="7"/>
  <c r="H28" i="7" s="1"/>
  <c r="G46" i="7"/>
  <c r="H46" i="7" s="1"/>
  <c r="I28" i="7"/>
  <c r="J28" i="7" s="1"/>
  <c r="G35" i="7"/>
  <c r="H35" i="7" s="1"/>
  <c r="I39" i="7"/>
  <c r="I44" i="7"/>
  <c r="J44" i="7" s="1"/>
  <c r="I40" i="7"/>
  <c r="J40" i="7" s="1"/>
  <c r="I31" i="7"/>
  <c r="J31" i="7" s="1"/>
  <c r="G42" i="7"/>
  <c r="H42" i="7" s="1"/>
  <c r="I36" i="7"/>
  <c r="J36" i="7" s="1"/>
  <c r="I34" i="7"/>
  <c r="J34" i="7" s="1"/>
  <c r="I29" i="7"/>
  <c r="J29" i="7" s="1"/>
  <c r="G34" i="7"/>
  <c r="H34" i="7" s="1"/>
  <c r="G32" i="7"/>
  <c r="H32" i="7" s="1"/>
  <c r="G43" i="7"/>
  <c r="H43" i="7" s="1"/>
  <c r="G29" i="7"/>
  <c r="H29" i="7" s="1"/>
  <c r="G31" i="7"/>
  <c r="H31" i="7" s="1"/>
  <c r="I43" i="7"/>
  <c r="J43" i="7" s="1"/>
  <c r="I45" i="7"/>
  <c r="J45" i="7" s="1"/>
  <c r="G44" i="7"/>
  <c r="H44" i="7" s="1"/>
  <c r="G24" i="7"/>
  <c r="H24" i="7" s="1"/>
  <c r="G40" i="7"/>
  <c r="H40" i="7" s="1"/>
  <c r="G33" i="7"/>
  <c r="H33" i="7" s="1"/>
  <c r="P44" i="6"/>
  <c r="Q44" i="6" s="1"/>
  <c r="T44" i="6" s="1"/>
  <c r="L9" i="6" s="1"/>
  <c r="K9" i="6" s="1"/>
  <c r="T27" i="7"/>
  <c r="T26" i="7" s="1"/>
  <c r="T52" i="7" s="1"/>
  <c r="R38" i="7"/>
  <c r="K24" i="7"/>
  <c r="L24" i="7" s="1"/>
  <c r="X336" i="14"/>
  <c r="X303" i="14"/>
  <c r="G36" i="7"/>
  <c r="H36" i="7" s="1"/>
  <c r="R26" i="7"/>
  <c r="O35" i="7"/>
  <c r="P35" i="7" s="1"/>
  <c r="O34" i="7"/>
  <c r="P34" i="7" s="1"/>
  <c r="O43" i="7"/>
  <c r="P43" i="7" s="1"/>
  <c r="D37" i="9"/>
  <c r="D39" i="9" s="1"/>
  <c r="O33" i="7"/>
  <c r="P33" i="7" s="1"/>
  <c r="O40" i="7"/>
  <c r="P40" i="7" s="1"/>
  <c r="O31" i="7"/>
  <c r="P31" i="7" s="1"/>
  <c r="O30" i="7"/>
  <c r="P30" i="7" s="1"/>
  <c r="O46" i="7"/>
  <c r="P46" i="7" s="1"/>
  <c r="O36" i="7"/>
  <c r="P36" i="7" s="1"/>
  <c r="O42" i="7"/>
  <c r="P42" i="7" s="1"/>
  <c r="O29" i="7"/>
  <c r="P29" i="7" s="1"/>
  <c r="O41" i="7"/>
  <c r="P41" i="7" s="1"/>
  <c r="O28" i="7"/>
  <c r="O24" i="7"/>
  <c r="P24" i="7" s="1"/>
  <c r="O32" i="7"/>
  <c r="P32" i="7" s="1"/>
  <c r="O49" i="7"/>
  <c r="P49" i="7" s="1"/>
  <c r="O44" i="7"/>
  <c r="P44" i="7" s="1"/>
  <c r="O39" i="7"/>
  <c r="P39" i="7" s="1"/>
  <c r="P47" i="6"/>
  <c r="Q47" i="6" s="1"/>
  <c r="T47" i="6" s="1"/>
  <c r="L13" i="6" s="1"/>
  <c r="K13" i="6" s="1"/>
  <c r="P45" i="6"/>
  <c r="Q45" i="6" s="1"/>
  <c r="T45" i="6" s="1"/>
  <c r="L11" i="6" s="1"/>
  <c r="K11" i="6" s="1"/>
  <c r="K36" i="7"/>
  <c r="L36" i="7" s="1"/>
  <c r="K33" i="7"/>
  <c r="K43" i="7"/>
  <c r="L43" i="7" s="1"/>
  <c r="K44" i="7"/>
  <c r="L44" i="7" s="1"/>
  <c r="K30" i="7"/>
  <c r="L30" i="7" s="1"/>
  <c r="K46" i="7"/>
  <c r="K42" i="7"/>
  <c r="K35" i="7"/>
  <c r="L35" i="7" s="1"/>
  <c r="K32" i="7"/>
  <c r="K28" i="7"/>
  <c r="K39" i="7"/>
  <c r="K41" i="7"/>
  <c r="L41" i="7" s="1"/>
  <c r="K31" i="7"/>
  <c r="F11" i="7"/>
  <c r="K29" i="7"/>
  <c r="L29" i="7" s="1"/>
  <c r="K45" i="7"/>
  <c r="L45" i="7" s="1"/>
  <c r="K49" i="7"/>
  <c r="L49" i="7" s="1"/>
  <c r="K34" i="7"/>
  <c r="K40" i="7"/>
  <c r="L40" i="7" s="1"/>
  <c r="P49" i="6"/>
  <c r="Q49" i="6" s="1"/>
  <c r="T49" i="6" s="1"/>
  <c r="L17" i="6" s="1"/>
  <c r="K17" i="6" s="1"/>
  <c r="E11" i="7"/>
  <c r="AD389" i="14"/>
  <c r="AD390" i="14" s="1"/>
  <c r="Z388" i="14"/>
  <c r="Z389" i="14" s="1"/>
  <c r="Z390" i="14" s="1"/>
  <c r="G392" i="14" s="1"/>
  <c r="G394" i="14" s="1"/>
  <c r="X260" i="14"/>
  <c r="X273" i="14"/>
  <c r="X258" i="14"/>
  <c r="X269" i="14"/>
  <c r="X270" i="14"/>
  <c r="X275" i="14"/>
  <c r="X274" i="14"/>
  <c r="X272" i="14"/>
  <c r="X276" i="14"/>
  <c r="X261" i="14"/>
  <c r="X265" i="14"/>
  <c r="X267" i="14"/>
  <c r="X264" i="14"/>
  <c r="X262" i="14"/>
  <c r="X259" i="14"/>
  <c r="X256" i="14"/>
  <c r="X266" i="14"/>
  <c r="X255" i="14"/>
  <c r="X263" i="14"/>
  <c r="X268" i="14"/>
  <c r="X257" i="14"/>
  <c r="X254" i="14"/>
  <c r="X271" i="14"/>
  <c r="X252" i="14"/>
  <c r="X253" i="14"/>
  <c r="X239" i="14"/>
  <c r="X241" i="14"/>
  <c r="X245" i="14"/>
  <c r="X242" i="14"/>
  <c r="X238" i="14"/>
  <c r="X240" i="14"/>
  <c r="X234" i="14"/>
  <c r="X237" i="14"/>
  <c r="X243" i="14"/>
  <c r="X244" i="14"/>
  <c r="X233" i="14"/>
  <c r="X232" i="14"/>
  <c r="X235" i="14"/>
  <c r="X236" i="14"/>
  <c r="X231" i="14"/>
  <c r="X217" i="14"/>
  <c r="X140" i="14"/>
  <c r="X218" i="14"/>
  <c r="X131" i="14"/>
  <c r="X213" i="14"/>
  <c r="X153" i="14"/>
  <c r="X207" i="14"/>
  <c r="X133" i="14"/>
  <c r="X224" i="14"/>
  <c r="X155" i="14"/>
  <c r="X138" i="14"/>
  <c r="X208" i="14"/>
  <c r="X147" i="14"/>
  <c r="X146" i="14"/>
  <c r="X150" i="14"/>
  <c r="X148" i="14"/>
  <c r="X169" i="14"/>
  <c r="X135" i="14"/>
  <c r="X167" i="14"/>
  <c r="X141" i="14"/>
  <c r="X191" i="14"/>
  <c r="X174" i="14"/>
  <c r="X216" i="14"/>
  <c r="X163" i="14"/>
  <c r="X162" i="14"/>
  <c r="X134" i="14"/>
  <c r="X136" i="14"/>
  <c r="X197" i="14"/>
  <c r="X137" i="14"/>
  <c r="X181" i="14"/>
  <c r="X222" i="14"/>
  <c r="X126" i="14"/>
  <c r="X143" i="14"/>
  <c r="X176" i="14"/>
  <c r="X149" i="14"/>
  <c r="X151" i="14"/>
  <c r="X152" i="14"/>
  <c r="X194" i="14"/>
  <c r="X198" i="14"/>
  <c r="X144" i="14"/>
  <c r="X145" i="14"/>
  <c r="X203" i="14"/>
  <c r="X182" i="14"/>
  <c r="X215" i="14"/>
  <c r="X186" i="14"/>
  <c r="X188" i="14"/>
  <c r="X190" i="14"/>
  <c r="X177" i="14"/>
  <c r="X165" i="14"/>
  <c r="X166" i="14"/>
  <c r="X168" i="14"/>
  <c r="X210" i="14"/>
  <c r="X214" i="14"/>
  <c r="X130" i="14"/>
  <c r="X157" i="14"/>
  <c r="X159" i="14"/>
  <c r="X160" i="14"/>
  <c r="X219" i="14"/>
  <c r="X204" i="14"/>
  <c r="X220" i="14"/>
  <c r="X200" i="14"/>
  <c r="X178" i="14"/>
  <c r="X223" i="14"/>
  <c r="X164" i="14"/>
  <c r="X185" i="14"/>
  <c r="X205" i="14"/>
  <c r="X179" i="14"/>
  <c r="X180" i="14"/>
  <c r="X184" i="14"/>
  <c r="X142" i="14"/>
  <c r="X158" i="14"/>
  <c r="X187" i="14"/>
  <c r="X173" i="14"/>
  <c r="X212" i="14"/>
  <c r="X196" i="14"/>
  <c r="X189" i="14"/>
  <c r="X195" i="14"/>
  <c r="X129" i="14"/>
  <c r="X199" i="14"/>
  <c r="X221" i="14"/>
  <c r="X139" i="14"/>
  <c r="X192" i="14"/>
  <c r="X193" i="14"/>
  <c r="X183" i="14"/>
  <c r="X209" i="14"/>
  <c r="X206" i="14"/>
  <c r="X127" i="14"/>
  <c r="X154" i="14"/>
  <c r="X128" i="14"/>
  <c r="X156" i="14"/>
  <c r="X171" i="14"/>
  <c r="X175" i="14"/>
  <c r="X172" i="14"/>
  <c r="X211" i="14"/>
  <c r="X201" i="14"/>
  <c r="X161" i="14"/>
  <c r="X202" i="14"/>
  <c r="X132" i="14"/>
  <c r="X170" i="14"/>
  <c r="X125" i="14"/>
  <c r="X30" i="14"/>
  <c r="X34" i="14"/>
  <c r="X56" i="14"/>
  <c r="X111" i="14"/>
  <c r="X44" i="14"/>
  <c r="X77" i="14"/>
  <c r="X36" i="14"/>
  <c r="X106" i="14"/>
  <c r="X72" i="14"/>
  <c r="X43" i="14"/>
  <c r="X76" i="14"/>
  <c r="X93" i="14"/>
  <c r="X95" i="14"/>
  <c r="X55" i="14"/>
  <c r="X53" i="14"/>
  <c r="X32" i="14"/>
  <c r="X88" i="14"/>
  <c r="X79" i="14"/>
  <c r="X59" i="14"/>
  <c r="X92" i="14"/>
  <c r="X109" i="14"/>
  <c r="X70" i="14"/>
  <c r="X103" i="14"/>
  <c r="X74" i="14"/>
  <c r="X115" i="14"/>
  <c r="X90" i="14"/>
  <c r="X66" i="14"/>
  <c r="X46" i="14"/>
  <c r="X104" i="14"/>
  <c r="X75" i="14"/>
  <c r="X108" i="14"/>
  <c r="X39" i="14"/>
  <c r="X37" i="14"/>
  <c r="X64" i="14"/>
  <c r="X51" i="14"/>
  <c r="X84" i="14"/>
  <c r="X42" i="14"/>
  <c r="X85" i="14"/>
  <c r="X78" i="14"/>
  <c r="X89" i="14"/>
  <c r="X102" i="14"/>
  <c r="X73" i="14"/>
  <c r="X65" i="14"/>
  <c r="X98" i="14"/>
  <c r="X26" i="14"/>
  <c r="X91" i="14"/>
  <c r="X86" i="14"/>
  <c r="X69" i="14"/>
  <c r="X67" i="14"/>
  <c r="X100" i="14"/>
  <c r="X101" i="14"/>
  <c r="X110" i="14"/>
  <c r="X47" i="14"/>
  <c r="X50" i="14"/>
  <c r="X48" i="14"/>
  <c r="X31" i="14"/>
  <c r="X41" i="14"/>
  <c r="X107" i="14"/>
  <c r="X29" i="14"/>
  <c r="X27" i="14"/>
  <c r="X82" i="14"/>
  <c r="X114" i="14"/>
  <c r="X116" i="14"/>
  <c r="X62" i="14"/>
  <c r="X38" i="14"/>
  <c r="X87" i="14"/>
  <c r="X80" i="14"/>
  <c r="X71" i="14"/>
  <c r="X83" i="14"/>
  <c r="X97" i="14"/>
  <c r="X60" i="14"/>
  <c r="X45" i="14"/>
  <c r="X52" i="14"/>
  <c r="X35" i="14"/>
  <c r="X49" i="14"/>
  <c r="X28" i="14"/>
  <c r="X58" i="14"/>
  <c r="X99" i="14"/>
  <c r="X54" i="14"/>
  <c r="X57" i="14"/>
  <c r="X112" i="14"/>
  <c r="X105" i="14"/>
  <c r="X33" i="14"/>
  <c r="X68" i="14"/>
  <c r="X81" i="14"/>
  <c r="X113" i="14"/>
  <c r="AH388" i="14"/>
  <c r="X96" i="14"/>
  <c r="X40" i="14"/>
  <c r="X94" i="14"/>
  <c r="X63" i="14"/>
  <c r="X61" i="14"/>
  <c r="W333" i="14"/>
  <c r="X333" i="14" s="1"/>
  <c r="I43" i="3" s="1"/>
  <c r="W300" i="14"/>
  <c r="X300" i="14" s="1"/>
  <c r="I38" i="3" s="1"/>
  <c r="W366" i="14"/>
  <c r="X366" i="14" s="1"/>
  <c r="I45" i="3" s="1"/>
  <c r="X25" i="14"/>
  <c r="W246" i="14"/>
  <c r="X246" i="14" s="1"/>
  <c r="I26" i="3" s="1"/>
  <c r="W277" i="14"/>
  <c r="X277" i="14" s="1"/>
  <c r="I33" i="3" s="1"/>
  <c r="X23" i="14"/>
  <c r="X24" i="14"/>
  <c r="AO22" i="14"/>
  <c r="H229" i="14"/>
  <c r="Q228" i="14"/>
  <c r="X369" i="14"/>
  <c r="X379" i="14"/>
  <c r="I47" i="3" s="1"/>
  <c r="W122" i="14"/>
  <c r="U228" i="14"/>
  <c r="T228" i="14"/>
  <c r="V228" i="14"/>
  <c r="S228" i="14"/>
  <c r="H20" i="3"/>
  <c r="R228" i="14"/>
  <c r="Q38" i="20" l="1"/>
  <c r="R39" i="20"/>
  <c r="R38" i="20" s="1"/>
  <c r="E38" i="20"/>
  <c r="N26" i="7"/>
  <c r="S26" i="20"/>
  <c r="T27" i="20"/>
  <c r="T26" i="20" s="1"/>
  <c r="T52" i="20" s="1"/>
  <c r="T54" i="20" s="1"/>
  <c r="L64" i="6" s="1"/>
  <c r="E26" i="20"/>
  <c r="M37" i="9"/>
  <c r="H24" i="20"/>
  <c r="E24" i="20"/>
  <c r="T54" i="7"/>
  <c r="J64" i="6" s="1"/>
  <c r="M26" i="7"/>
  <c r="H38" i="7"/>
  <c r="H392" i="14"/>
  <c r="H394" i="14" s="1"/>
  <c r="N38" i="7"/>
  <c r="G38" i="7"/>
  <c r="M38" i="7"/>
  <c r="I38" i="7"/>
  <c r="J39" i="7"/>
  <c r="J38" i="7" s="1"/>
  <c r="I26" i="7"/>
  <c r="G26" i="7"/>
  <c r="E33" i="9"/>
  <c r="E34" i="9"/>
  <c r="E36" i="9"/>
  <c r="E32" i="9"/>
  <c r="E35" i="9"/>
  <c r="H26" i="7"/>
  <c r="P38" i="7"/>
  <c r="J26" i="7"/>
  <c r="E28" i="7"/>
  <c r="O26" i="7"/>
  <c r="P28" i="7"/>
  <c r="P26" i="7" s="1"/>
  <c r="E41" i="7"/>
  <c r="E24" i="7"/>
  <c r="E40" i="7"/>
  <c r="E39" i="7"/>
  <c r="E44" i="7"/>
  <c r="O38" i="7"/>
  <c r="E30" i="7"/>
  <c r="E43" i="7"/>
  <c r="E36" i="7"/>
  <c r="L39" i="7"/>
  <c r="K38" i="7"/>
  <c r="L33" i="7"/>
  <c r="E33" i="7"/>
  <c r="E49" i="7"/>
  <c r="L28" i="7"/>
  <c r="K26" i="7"/>
  <c r="L32" i="7"/>
  <c r="E32" i="7"/>
  <c r="E35" i="7"/>
  <c r="L34" i="7"/>
  <c r="E34" i="7"/>
  <c r="L42" i="7"/>
  <c r="E42" i="7"/>
  <c r="E45" i="7"/>
  <c r="L46" i="7"/>
  <c r="E46" i="7"/>
  <c r="L31" i="7"/>
  <c r="E31" i="7"/>
  <c r="E29" i="7"/>
  <c r="AH389" i="14"/>
  <c r="AH390" i="14" s="1"/>
  <c r="AP388" i="14"/>
  <c r="H402" i="14" s="1"/>
  <c r="I402" i="14"/>
  <c r="AQ388" i="14"/>
  <c r="J402" i="14" s="1"/>
  <c r="AO388" i="14"/>
  <c r="G402" i="14" s="1"/>
  <c r="X122" i="14"/>
  <c r="I11" i="3" s="1"/>
  <c r="I17" i="3" s="1"/>
  <c r="W228" i="14"/>
  <c r="X228" i="14" s="1"/>
  <c r="I51" i="3" l="1"/>
  <c r="I61" i="3" s="1"/>
  <c r="J392" i="14"/>
  <c r="J394" i="14" s="1"/>
  <c r="G400" i="14" s="1"/>
  <c r="E26" i="7"/>
  <c r="L38" i="7"/>
  <c r="L26" i="7"/>
  <c r="E38" i="7"/>
  <c r="J63" i="3" l="1"/>
  <c r="I59" i="3"/>
  <c r="J43" i="3" s="1"/>
  <c r="J45" i="3" l="1"/>
  <c r="D21" i="7"/>
  <c r="I21" i="7" s="1"/>
  <c r="J21" i="7" s="1"/>
  <c r="D20" i="7"/>
  <c r="G20" i="7" s="1"/>
  <c r="H20" i="7" s="1"/>
  <c r="D17" i="20"/>
  <c r="O17" i="20" s="1"/>
  <c r="D21" i="20"/>
  <c r="M21" i="20" s="1"/>
  <c r="N21" i="20" s="1"/>
  <c r="D20" i="20"/>
  <c r="O20" i="20" s="1"/>
  <c r="P20" i="20" s="1"/>
  <c r="J47" i="3"/>
  <c r="D22" i="20"/>
  <c r="O22" i="20" s="1"/>
  <c r="P22" i="20" s="1"/>
  <c r="D19" i="7"/>
  <c r="U19" i="7" s="1"/>
  <c r="V19" i="7" s="1"/>
  <c r="V52" i="7" s="1"/>
  <c r="F60" i="6" s="1"/>
  <c r="D18" i="20"/>
  <c r="O18" i="20" s="1"/>
  <c r="P18" i="20" s="1"/>
  <c r="D23" i="7"/>
  <c r="Q23" i="7" s="1"/>
  <c r="R23" i="7" s="1"/>
  <c r="D19" i="20"/>
  <c r="U19" i="20" s="1"/>
  <c r="V19" i="20" s="1"/>
  <c r="V52" i="20" s="1"/>
  <c r="V54" i="20" s="1"/>
  <c r="L60" i="6" s="1"/>
  <c r="J38" i="3"/>
  <c r="D23" i="20"/>
  <c r="G23" i="20" s="1"/>
  <c r="J33" i="3"/>
  <c r="D22" i="7"/>
  <c r="J26" i="3"/>
  <c r="D17" i="7"/>
  <c r="D18" i="7"/>
  <c r="J17" i="3"/>
  <c r="M17" i="20"/>
  <c r="V54" i="7"/>
  <c r="J60" i="6" s="1"/>
  <c r="K20" i="20" l="1"/>
  <c r="L20" i="20" s="1"/>
  <c r="G21" i="7"/>
  <c r="H21" i="7" s="1"/>
  <c r="I20" i="7"/>
  <c r="J20" i="7" s="1"/>
  <c r="K17" i="20"/>
  <c r="L17" i="20" s="1"/>
  <c r="I17" i="20"/>
  <c r="J17" i="20" s="1"/>
  <c r="G17" i="20"/>
  <c r="H17" i="20" s="1"/>
  <c r="H16" i="20" s="1"/>
  <c r="I22" i="20"/>
  <c r="J22" i="20" s="1"/>
  <c r="K22" i="20"/>
  <c r="L22" i="20" s="1"/>
  <c r="K21" i="7"/>
  <c r="L21" i="7" s="1"/>
  <c r="M18" i="20"/>
  <c r="N18" i="20" s="1"/>
  <c r="D16" i="20"/>
  <c r="M21" i="7"/>
  <c r="N21" i="7" s="1"/>
  <c r="Q22" i="20"/>
  <c r="R22" i="20" s="1"/>
  <c r="G22" i="20"/>
  <c r="H22" i="20" s="1"/>
  <c r="D16" i="7"/>
  <c r="G21" i="20"/>
  <c r="H21" i="20" s="1"/>
  <c r="O21" i="20"/>
  <c r="P21" i="20" s="1"/>
  <c r="M22" i="20"/>
  <c r="N22" i="20" s="1"/>
  <c r="Q21" i="20"/>
  <c r="R21" i="20" s="1"/>
  <c r="I21" i="20"/>
  <c r="J21" i="20" s="1"/>
  <c r="K21" i="20"/>
  <c r="L21" i="20" s="1"/>
  <c r="K18" i="20"/>
  <c r="L18" i="20" s="1"/>
  <c r="G20" i="20"/>
  <c r="M20" i="7"/>
  <c r="N20" i="7" s="1"/>
  <c r="O21" i="7"/>
  <c r="P21" i="7" s="1"/>
  <c r="M20" i="20"/>
  <c r="N20" i="20" s="1"/>
  <c r="Q21" i="7"/>
  <c r="R21" i="7" s="1"/>
  <c r="Q20" i="20"/>
  <c r="R20" i="20" s="1"/>
  <c r="Q20" i="7"/>
  <c r="R20" i="7" s="1"/>
  <c r="K20" i="7"/>
  <c r="L20" i="7" s="1"/>
  <c r="O20" i="7"/>
  <c r="P20" i="7" s="1"/>
  <c r="G18" i="20"/>
  <c r="H18" i="20" s="1"/>
  <c r="I18" i="20"/>
  <c r="J18" i="20" s="1"/>
  <c r="I20" i="20"/>
  <c r="J20" i="20" s="1"/>
  <c r="K23" i="7"/>
  <c r="L23" i="7" s="1"/>
  <c r="I23" i="7"/>
  <c r="J23" i="7" s="1"/>
  <c r="M23" i="7"/>
  <c r="N23" i="7" s="1"/>
  <c r="J51" i="3"/>
  <c r="O23" i="7"/>
  <c r="P23" i="7" s="1"/>
  <c r="G23" i="7"/>
  <c r="H23" i="7" s="1"/>
  <c r="K23" i="20"/>
  <c r="L23" i="20" s="1"/>
  <c r="M23" i="20"/>
  <c r="N23" i="20" s="1"/>
  <c r="O23" i="20"/>
  <c r="P23" i="20" s="1"/>
  <c r="G18" i="7"/>
  <c r="M18" i="7"/>
  <c r="N18" i="7" s="1"/>
  <c r="I18" i="7"/>
  <c r="J18" i="7" s="1"/>
  <c r="O18" i="7"/>
  <c r="P18" i="7" s="1"/>
  <c r="K18" i="7"/>
  <c r="L18" i="7" s="1"/>
  <c r="I23" i="20"/>
  <c r="J23" i="20" s="1"/>
  <c r="Q23" i="20"/>
  <c r="R23" i="20" s="1"/>
  <c r="G17" i="7"/>
  <c r="O17" i="7"/>
  <c r="P17" i="7" s="1"/>
  <c r="F39" i="9"/>
  <c r="I17" i="7"/>
  <c r="J17" i="7" s="1"/>
  <c r="K17" i="7"/>
  <c r="L17" i="7" s="1"/>
  <c r="M17" i="7"/>
  <c r="I22" i="7"/>
  <c r="J22" i="7" s="1"/>
  <c r="G22" i="7"/>
  <c r="Q22" i="7"/>
  <c r="R22" i="7" s="1"/>
  <c r="O22" i="7"/>
  <c r="P22" i="7" s="1"/>
  <c r="K22" i="7"/>
  <c r="L22" i="7" s="1"/>
  <c r="M22" i="7"/>
  <c r="N22" i="7" s="1"/>
  <c r="H23" i="20"/>
  <c r="P17" i="20"/>
  <c r="N17" i="20"/>
  <c r="R54" i="7"/>
  <c r="J62" i="6" s="1"/>
  <c r="K16" i="20" l="1"/>
  <c r="M16" i="20"/>
  <c r="N16" i="20"/>
  <c r="N48" i="20" s="1"/>
  <c r="M48" i="20" s="1"/>
  <c r="M50" i="20" s="1"/>
  <c r="O16" i="20"/>
  <c r="J16" i="20"/>
  <c r="J48" i="20" s="1"/>
  <c r="I48" i="20" s="1"/>
  <c r="J16" i="7"/>
  <c r="J48" i="7" s="1"/>
  <c r="J54" i="7" s="1"/>
  <c r="P16" i="20"/>
  <c r="P48" i="20" s="1"/>
  <c r="O48" i="20" s="1"/>
  <c r="O50" i="20" s="1"/>
  <c r="L16" i="7"/>
  <c r="L48" i="7" s="1"/>
  <c r="K48" i="7" s="1"/>
  <c r="K50" i="7" s="1"/>
  <c r="I16" i="20"/>
  <c r="P16" i="7"/>
  <c r="P48" i="7" s="1"/>
  <c r="O48" i="7" s="1"/>
  <c r="O50" i="7" s="1"/>
  <c r="L16" i="20"/>
  <c r="L48" i="20" s="1"/>
  <c r="K48" i="20" s="1"/>
  <c r="K50" i="20" s="1"/>
  <c r="G16" i="20"/>
  <c r="R16" i="7"/>
  <c r="R52" i="7" s="1"/>
  <c r="R16" i="20"/>
  <c r="R52" i="20" s="1"/>
  <c r="R54" i="20" s="1"/>
  <c r="L62" i="6" s="1"/>
  <c r="E17" i="20"/>
  <c r="E22" i="20"/>
  <c r="Q16" i="20"/>
  <c r="E20" i="20"/>
  <c r="H20" i="20"/>
  <c r="E21" i="20"/>
  <c r="Q16" i="7"/>
  <c r="E21" i="7"/>
  <c r="E20" i="7"/>
  <c r="E18" i="20"/>
  <c r="O16" i="7"/>
  <c r="E23" i="7"/>
  <c r="E23" i="20"/>
  <c r="F34" i="9"/>
  <c r="F33" i="9"/>
  <c r="F35" i="9"/>
  <c r="F32" i="9"/>
  <c r="F36" i="9"/>
  <c r="K16" i="7"/>
  <c r="H18" i="7"/>
  <c r="E18" i="7"/>
  <c r="E22" i="7"/>
  <c r="H22" i="7"/>
  <c r="I16" i="7"/>
  <c r="E17" i="7"/>
  <c r="H17" i="7"/>
  <c r="H16" i="7" s="1"/>
  <c r="N17" i="7"/>
  <c r="N16" i="7" s="1"/>
  <c r="N48" i="7" s="1"/>
  <c r="M16" i="7"/>
  <c r="G16" i="7"/>
  <c r="N54" i="20"/>
  <c r="L53" i="6" s="1"/>
  <c r="J54" i="20"/>
  <c r="H54" i="7" l="1"/>
  <c r="J47" i="6" s="1"/>
  <c r="J49" i="6"/>
  <c r="P54" i="7"/>
  <c r="J55" i="6" s="1"/>
  <c r="L54" i="20"/>
  <c r="L51" i="6" s="1"/>
  <c r="P54" i="20"/>
  <c r="L55" i="6" s="1"/>
  <c r="L54" i="7"/>
  <c r="J51" i="6" s="1"/>
  <c r="I48" i="7"/>
  <c r="I50" i="7" s="1"/>
  <c r="F37" i="9"/>
  <c r="E16" i="20"/>
  <c r="E16" i="7"/>
  <c r="N54" i="7"/>
  <c r="J53" i="6" s="1"/>
  <c r="M48" i="7"/>
  <c r="M50" i="7" s="1"/>
  <c r="E50" i="7" s="1"/>
  <c r="H54" i="20"/>
  <c r="L47" i="6" s="1"/>
  <c r="L49" i="6"/>
  <c r="I50" i="20"/>
  <c r="E50" i="20" s="1"/>
  <c r="D48" i="20"/>
  <c r="D50" i="20" s="1"/>
  <c r="D48" i="7" l="1"/>
  <c r="D50" i="7" s="1"/>
  <c r="J50" i="7" s="1"/>
  <c r="F44" i="6" s="1"/>
  <c r="P50" i="20"/>
  <c r="P52" i="20" s="1"/>
  <c r="N50" i="20"/>
  <c r="N52" i="20" s="1"/>
  <c r="L50" i="20"/>
  <c r="L52" i="20" s="1"/>
  <c r="J50" i="20"/>
  <c r="J52" i="7" l="1"/>
  <c r="F49" i="6" s="1"/>
  <c r="N50" i="7"/>
  <c r="N52" i="7" s="1"/>
  <c r="F53" i="6" s="1"/>
  <c r="P50" i="7"/>
  <c r="P52" i="7" s="1"/>
  <c r="F55" i="6" s="1"/>
  <c r="L50" i="7"/>
  <c r="L52" i="7" s="1"/>
  <c r="F51" i="6" s="1"/>
  <c r="J52" i="20"/>
  <c r="H48" i="7" l="1"/>
  <c r="H52" i="7" s="1"/>
  <c r="F47" i="6" s="1"/>
  <c r="H48" i="20"/>
  <c r="G48" i="7" l="1"/>
  <c r="E48" i="7" s="1"/>
  <c r="H52" i="20"/>
  <c r="G48" i="20"/>
  <c r="E48" i="20" s="1"/>
  <c r="E300" i="14"/>
</calcChain>
</file>

<file path=xl/sharedStrings.xml><?xml version="1.0" encoding="utf-8"?>
<sst xmlns="http://schemas.openxmlformats.org/spreadsheetml/2006/main" count="1393" uniqueCount="999">
  <si>
    <t>Aufforderung zum Abschluss einer Pflegesatzvereinbarung gemäß §§ 84, 85 SGB XI</t>
  </si>
  <si>
    <t>Allgemeine Angaben</t>
  </si>
  <si>
    <t>Art der Einrichtung:</t>
  </si>
  <si>
    <t>Wohnpflegeheim</t>
  </si>
  <si>
    <t>Institutionskennzeichen:</t>
  </si>
  <si>
    <t>Allgemeine Angaben zur Pflegeeinrichtung und zum Träger</t>
  </si>
  <si>
    <t>Name der Einrichtung</t>
  </si>
  <si>
    <t>Straße</t>
  </si>
  <si>
    <t>PLZ, Ort</t>
  </si>
  <si>
    <t>Telefon</t>
  </si>
  <si>
    <t>Fax</t>
  </si>
  <si>
    <t>E-Mail</t>
  </si>
  <si>
    <t>PDL</t>
  </si>
  <si>
    <t>In Trägerschaft von:</t>
  </si>
  <si>
    <t>Name des Trägers</t>
  </si>
  <si>
    <t>Zugehörigkeit zu einer Vereinigung von Trägern von stationären Pflegeeinrichtungen im Land</t>
  </si>
  <si>
    <t>Wenn ja, welche?</t>
  </si>
  <si>
    <t>Hiermit erteilen wir o.g. Vereinigung Verhandlungsmandat</t>
  </si>
  <si>
    <t>Platzzahl der Pflegeeinrichtung entsprechend des Versorgungsvertrages:</t>
  </si>
  <si>
    <t>Pflegeeinrichtungskonzeption Stand:</t>
  </si>
  <si>
    <t>ist als Anlage beigefügt</t>
  </si>
  <si>
    <t>Vereinbarungszeitraum :</t>
  </si>
  <si>
    <t>von</t>
  </si>
  <si>
    <t>bis</t>
  </si>
  <si>
    <t>AOK PLUS</t>
  </si>
  <si>
    <t>vdek</t>
  </si>
  <si>
    <t>BKK</t>
  </si>
  <si>
    <t>IKK</t>
  </si>
  <si>
    <t>Knappschaft</t>
  </si>
  <si>
    <t>PKV</t>
  </si>
  <si>
    <t>Sonstige Sozialversicherungsträger</t>
  </si>
  <si>
    <t>Belegungsdaten</t>
  </si>
  <si>
    <t>jährliche Öffnungstage:</t>
  </si>
  <si>
    <t>Prognose ab:</t>
  </si>
  <si>
    <t>Pflegegrad</t>
  </si>
  <si>
    <t>Pflegebedürftige</t>
  </si>
  <si>
    <t>Summe</t>
  </si>
  <si>
    <t>Plätze:</t>
  </si>
  <si>
    <t>(Prognose)</t>
  </si>
  <si>
    <t>Wachkoma</t>
  </si>
  <si>
    <t>Personalstruktur der Einrichtung</t>
  </si>
  <si>
    <t>Vollkräfte</t>
  </si>
  <si>
    <t>Gesamt</t>
  </si>
  <si>
    <t xml:space="preserve"> € / Jahr / je VK</t>
  </si>
  <si>
    <t>(Stichtag)</t>
  </si>
  <si>
    <t>1.</t>
  </si>
  <si>
    <t>Pflegefachkräfte</t>
  </si>
  <si>
    <t>Pflegehilfskräfte</t>
  </si>
  <si>
    <t>2.</t>
  </si>
  <si>
    <t>3.</t>
  </si>
  <si>
    <t>Leitung / Verwaltung</t>
  </si>
  <si>
    <t>Verwaltungskräfte</t>
  </si>
  <si>
    <t>Gesamt Leitung / Verwaltung</t>
  </si>
  <si>
    <t>4.</t>
  </si>
  <si>
    <t>5.</t>
  </si>
  <si>
    <t>Küche</t>
  </si>
  <si>
    <t>6.</t>
  </si>
  <si>
    <t>Haustechnik</t>
  </si>
  <si>
    <t>7.</t>
  </si>
  <si>
    <t>8.</t>
  </si>
  <si>
    <t>Zusätzliche Betreuung und Aktivierung</t>
  </si>
  <si>
    <t xml:space="preserve">nach § 43b SGB XI </t>
  </si>
  <si>
    <t>*</t>
  </si>
  <si>
    <t xml:space="preserve">Um die Lesbarkeit zu vereinfachen wird auf die zusätzliche Formulierung der weiblichen Form verzichtet. Es wird darauf hingewiesen, </t>
  </si>
  <si>
    <t>dass die ausschließliche Verwendung der männlichen Form explizit als geschlechtsunabhängig verstanden werden soll.</t>
  </si>
  <si>
    <t>Sachkosten - Fremdleistungen/Leistungen des Trägers für die Pflegeeinrichtung</t>
  </si>
  <si>
    <t>Fremdleistungen</t>
  </si>
  <si>
    <t>Leistungen des Trägers</t>
  </si>
  <si>
    <t>vollständig - anteilig</t>
  </si>
  <si>
    <t>Wäscherei</t>
  </si>
  <si>
    <t>Reinigung</t>
  </si>
  <si>
    <t>Verwaltung</t>
  </si>
  <si>
    <t>Aufwendungen</t>
  </si>
  <si>
    <t>€ / Tag</t>
  </si>
  <si>
    <t>Erläuterung s. Anlage</t>
  </si>
  <si>
    <t>des letzten abgeschl.</t>
  </si>
  <si>
    <t>Prognose</t>
  </si>
  <si>
    <t>Kalenderjahres</t>
  </si>
  <si>
    <t>€</t>
  </si>
  <si>
    <t>2.1</t>
  </si>
  <si>
    <t>Lebensmittel</t>
  </si>
  <si>
    <t>2.2</t>
  </si>
  <si>
    <t>Pflegerischer Bedarf</t>
  </si>
  <si>
    <t>2.3</t>
  </si>
  <si>
    <t>Wasser, Energie, Brennstoffe</t>
  </si>
  <si>
    <t>2.4</t>
  </si>
  <si>
    <t>Verwaltungsbedarf</t>
  </si>
  <si>
    <t>2.5</t>
  </si>
  <si>
    <t>Zentrale Verwaltungsdienste</t>
  </si>
  <si>
    <t>2.6</t>
  </si>
  <si>
    <t>Betreuungsaufwand</t>
  </si>
  <si>
    <t>2.7</t>
  </si>
  <si>
    <t>Wirtschaftsbedarf</t>
  </si>
  <si>
    <t>2.8</t>
  </si>
  <si>
    <t>Steuern/Abgaben/Versicherungen</t>
  </si>
  <si>
    <t>2.9</t>
  </si>
  <si>
    <t>Wartung (keine Instandhaltung)</t>
  </si>
  <si>
    <t>2.10</t>
  </si>
  <si>
    <t>sonstige Aufwendungen</t>
  </si>
  <si>
    <t xml:space="preserve">Gesamtsumme </t>
  </si>
  <si>
    <t xml:space="preserve">Aufwand des </t>
  </si>
  <si>
    <t>Erläuterung     s. Anlage</t>
  </si>
  <si>
    <t>letzten abgeschl.</t>
  </si>
  <si>
    <t xml:space="preserve">Prognose </t>
  </si>
  <si>
    <t>3.1</t>
  </si>
  <si>
    <r>
      <rPr>
        <sz val="10"/>
        <color theme="1"/>
        <rFont val="Arial"/>
        <family val="2"/>
      </rPr>
      <t>Küche</t>
    </r>
    <r>
      <rPr>
        <sz val="11"/>
        <color theme="1"/>
        <rFont val="Arial"/>
        <family val="2"/>
      </rPr>
      <t xml:space="preserve"> </t>
    </r>
    <r>
      <rPr>
        <sz val="7"/>
        <rFont val="Arial"/>
        <family val="2"/>
      </rPr>
      <t>(ohne Pkt. 2.1)</t>
    </r>
  </si>
  <si>
    <t>3.2</t>
  </si>
  <si>
    <t>3.3</t>
  </si>
  <si>
    <t>3.4</t>
  </si>
  <si>
    <t>3.5</t>
  </si>
  <si>
    <t>3.6</t>
  </si>
  <si>
    <t>3.7</t>
  </si>
  <si>
    <t>Divisor:</t>
  </si>
  <si>
    <t xml:space="preserve"> </t>
  </si>
  <si>
    <t>Forderungen des Trägers der Pflegeeinrichtung</t>
  </si>
  <si>
    <t>1. Personelle Ausstattung der Pflegeeinrichtung:</t>
  </si>
  <si>
    <t>Personalrelation</t>
  </si>
  <si>
    <t>Pflegegrad 1</t>
  </si>
  <si>
    <t>:</t>
  </si>
  <si>
    <t>Pflegegrad 2</t>
  </si>
  <si>
    <t>Pflegegrad 3</t>
  </si>
  <si>
    <t>Pflegegrad 4</t>
  </si>
  <si>
    <t>Pflegegrad 5</t>
  </si>
  <si>
    <t>Σ</t>
  </si>
  <si>
    <t>1:</t>
  </si>
  <si>
    <t>Leitung und Verwaltung</t>
  </si>
  <si>
    <t>Hauswirtschaft</t>
  </si>
  <si>
    <t>Einsatzstellen FSJ / Freiwillige Dienste</t>
  </si>
  <si>
    <t>Anzahl:</t>
  </si>
  <si>
    <t>2. einrichtungseinheitlicher Eigenanteil, Pflegesätze und Entgelte:</t>
  </si>
  <si>
    <t xml:space="preserve">einrichtungseinheitlicher Eigenanteil </t>
  </si>
  <si>
    <t>(ohne Ausbildungsvergütung nach § 82a SGB XI)</t>
  </si>
  <si>
    <t>Pflegesätze</t>
  </si>
  <si>
    <t>Pflegegrad 1:</t>
  </si>
  <si>
    <t>Pflegegrad 2:</t>
  </si>
  <si>
    <t>Pflegegrad 3:</t>
  </si>
  <si>
    <t>Pflegegrad 4:</t>
  </si>
  <si>
    <t>Pflegegrad 5:</t>
  </si>
  <si>
    <t>Vergütungszuschlag § 43 b SGB XI</t>
  </si>
  <si>
    <t>Entgelte</t>
  </si>
  <si>
    <t>für die Unterkunft</t>
  </si>
  <si>
    <t>für die Verpflegung</t>
  </si>
  <si>
    <t>Die Richtigkeit der in der Aufforderung enthaltenen Angaben wird bestätigt:</t>
  </si>
  <si>
    <t>Ort, Datum</t>
  </si>
  <si>
    <t>Rechtsverbindliche Unterschrift und Stempel</t>
  </si>
  <si>
    <t>Gesamtkalkulation</t>
  </si>
  <si>
    <t>GELBER TEIL</t>
  </si>
  <si>
    <t>Gesamtplätze:</t>
  </si>
  <si>
    <t>WIRD AUS-</t>
  </si>
  <si>
    <t>Tage/Monat</t>
  </si>
  <si>
    <t>GEBLENDET</t>
  </si>
  <si>
    <t>Leistungsbetrag § 43 SGB XI (nur vollstationär):</t>
  </si>
  <si>
    <t>Aufwendungen für Leistungen im Pflegegrad 1</t>
  </si>
  <si>
    <t>Aufwendungen für Leistungen im Pflegegrad 2</t>
  </si>
  <si>
    <t>Aufwendungen für Leistungen im Pflegegrad 3</t>
  </si>
  <si>
    <t>Aufwendungen für Leistungen im Pflegegrad 4</t>
  </si>
  <si>
    <t>Aufwendungen für Leistungen im Pflegegrad 5</t>
  </si>
  <si>
    <t>Aufwendungen für die Unterkunft</t>
  </si>
  <si>
    <t>Aufwendungen für die Verpflegung</t>
  </si>
  <si>
    <t>Gesamtaufwendungen</t>
  </si>
  <si>
    <t>Plausi Ges.</t>
  </si>
  <si>
    <t>Gesamt in €</t>
  </si>
  <si>
    <t xml:space="preserve">1. </t>
  </si>
  <si>
    <t>1.1.</t>
  </si>
  <si>
    <t>1.2.</t>
  </si>
  <si>
    <t>1.3.</t>
  </si>
  <si>
    <t>1.4.</t>
  </si>
  <si>
    <t>1.5.</t>
  </si>
  <si>
    <t>1.6.</t>
  </si>
  <si>
    <t>1.7.</t>
  </si>
  <si>
    <t>Sachaufwendungen</t>
  </si>
  <si>
    <t xml:space="preserve">3. </t>
  </si>
  <si>
    <t>Fremdleistungen / Trägerleistungen</t>
  </si>
  <si>
    <t>Umsatz Leistungsbeträge § 43 SGB XI:</t>
  </si>
  <si>
    <t xml:space="preserve"> Budget Eigenanteil nach Pflegegraden:</t>
  </si>
  <si>
    <t>errechnete Pflegesätze (Tag je Platz):</t>
  </si>
  <si>
    <t>Unterkunft:</t>
  </si>
  <si>
    <t>Verpflegung:</t>
  </si>
  <si>
    <t xml:space="preserve">   (ohne Ausbildungsvergütung nach § 82a SGB XI)</t>
  </si>
  <si>
    <t>1.8.</t>
  </si>
  <si>
    <t>gehe weiter zu Bewohnervertretung</t>
  </si>
  <si>
    <t>Stellungnahme der Bewohnervertretung gem. § 85 (3) SGB XI</t>
  </si>
  <si>
    <t>Bewohnervertretung</t>
  </si>
  <si>
    <t>Bewohnerfürsprecher *</t>
  </si>
  <si>
    <t>a)</t>
  </si>
  <si>
    <t xml:space="preserve">Schriftliche Stellungnahme liegt vor </t>
  </si>
  <si>
    <t>Ja</t>
  </si>
  <si>
    <t>weitere Angaben unter c) oder als Anlage erforderlich</t>
  </si>
  <si>
    <t>Nein</t>
  </si>
  <si>
    <t>weitere Angaben unter b) erforderlich</t>
  </si>
  <si>
    <t>b)</t>
  </si>
  <si>
    <t>Begründung für Nichtvorlage der schriftlichen Stellungnahme</t>
  </si>
  <si>
    <t xml:space="preserve">Gelegenheit zur Stellungnahme wurde eingeräumt, </t>
  </si>
  <si>
    <t>Bewohnervertretung oder Bewohnerfürsprecher nicht vorhanden,</t>
  </si>
  <si>
    <t>c)</t>
  </si>
  <si>
    <t>Einbeziehung der Bewohnervertretung / des Bewohnerfürsprechers:</t>
  </si>
  <si>
    <t>Stellungnahme der Bewohnervertretung / des Bewohnerfürsprechers:</t>
  </si>
  <si>
    <t>Unterschrift des Vorsitzenden der Bewohnervertretung</t>
  </si>
  <si>
    <t>oder des Bewohnerfürsprechers</t>
  </si>
  <si>
    <t>Einrichtungsart</t>
  </si>
  <si>
    <t>Kreuz</t>
  </si>
  <si>
    <t>Öffnungstage</t>
  </si>
  <si>
    <t>Auslastung</t>
  </si>
  <si>
    <t>Ja/Nein</t>
  </si>
  <si>
    <t xml:space="preserve">vollstationäre Pflege </t>
  </si>
  <si>
    <t>x</t>
  </si>
  <si>
    <t>ja</t>
  </si>
  <si>
    <t>4. Generation</t>
  </si>
  <si>
    <t>nein</t>
  </si>
  <si>
    <t>Pflegeeinrichtung:</t>
  </si>
  <si>
    <t>Einrichtungsleitung</t>
  </si>
  <si>
    <t>Web-Adresse</t>
  </si>
  <si>
    <t>Belegungstage</t>
  </si>
  <si>
    <t>zum Stichtag</t>
  </si>
  <si>
    <t>von:</t>
  </si>
  <si>
    <t>bis:</t>
  </si>
  <si>
    <t>Pflegebedürftige im Wachkoma (Phase F)</t>
  </si>
  <si>
    <t>Pflegebedürftige mit Ernährungssonde</t>
  </si>
  <si>
    <t>Sonstige (*siehe Hinweisblatt):</t>
  </si>
  <si>
    <t>Belegungstage/Jahr</t>
  </si>
  <si>
    <t xml:space="preserve">Gesamt Pflege </t>
  </si>
  <si>
    <t>Betreuung</t>
  </si>
  <si>
    <t>Sonstige Mitarbeiter*</t>
  </si>
  <si>
    <t>Personalnebenkosten</t>
  </si>
  <si>
    <t xml:space="preserve">Sachkosten </t>
  </si>
  <si>
    <t>Fremdleistungen / Leistungen des Trägers</t>
  </si>
  <si>
    <t>ANT am PS</t>
  </si>
  <si>
    <t>Divisor allg</t>
  </si>
  <si>
    <t>§ 43b:</t>
  </si>
  <si>
    <t>Aufwendungen für § 43b</t>
  </si>
  <si>
    <t>Der vorliegende Antrag auf Abschluss einer neuen Pflegesatzvereinbarung, die zu einer Erhöhung der</t>
  </si>
  <si>
    <t>Entgelte für Pflege, Unterkunft, Verpflegung und des einrichtungseinheitlichen Eigenanteils in vollstationären</t>
  </si>
  <si>
    <t xml:space="preserve">Einrichtungen nach § 43 führen kann, wurde uns vom Einrichtungsträger vorgelegt und erläutert. Die dem   </t>
  </si>
  <si>
    <t xml:space="preserve">Antrag zugrunde liegenden Einzelpositionen, der Umlagemaßstab sowie die Antragsbegründung wurden </t>
  </si>
  <si>
    <t>ausführlich dargestellt und auf die Möglichkeit an der Pflegesatzverhandlung teilzunehmen hingewiesen.</t>
  </si>
  <si>
    <t>(gilt nur für vollstationäre Pflegeeinrichtungen)</t>
  </si>
  <si>
    <r>
      <t>Betreuung</t>
    </r>
    <r>
      <rPr>
        <sz val="10"/>
        <color rgb="FFFF0000"/>
        <rFont val="Arial"/>
        <family val="2"/>
      </rPr>
      <t xml:space="preserve"> </t>
    </r>
  </si>
  <si>
    <t>§ 43b SGB XI:</t>
  </si>
  <si>
    <r>
      <t xml:space="preserve">Aufwendungen für Leistungen im </t>
    </r>
    <r>
      <rPr>
        <b/>
        <sz val="10"/>
        <color theme="1"/>
        <rFont val="Arial"/>
        <family val="2"/>
      </rPr>
      <t>Pflegegrad 1</t>
    </r>
  </si>
  <si>
    <r>
      <t>Aufwendungen für Leistungen im</t>
    </r>
    <r>
      <rPr>
        <b/>
        <sz val="10"/>
        <color theme="1"/>
        <rFont val="Arial"/>
        <family val="2"/>
      </rPr>
      <t xml:space="preserve"> Pflegegrad 2</t>
    </r>
  </si>
  <si>
    <r>
      <t xml:space="preserve">Aufwendungen für Leistungen im </t>
    </r>
    <r>
      <rPr>
        <b/>
        <sz val="10"/>
        <color theme="1"/>
        <rFont val="Arial"/>
        <family val="2"/>
      </rPr>
      <t>Pflegegrad 3</t>
    </r>
  </si>
  <si>
    <r>
      <t xml:space="preserve">Aufwendungen für Leistungen im </t>
    </r>
    <r>
      <rPr>
        <b/>
        <sz val="10"/>
        <color theme="1"/>
        <rFont val="Arial"/>
        <family val="2"/>
      </rPr>
      <t>Pflegegrad 4</t>
    </r>
  </si>
  <si>
    <r>
      <t>Aufwendungen für Leistungen im</t>
    </r>
    <r>
      <rPr>
        <b/>
        <sz val="10"/>
        <color theme="1"/>
        <rFont val="Arial"/>
        <family val="2"/>
      </rPr>
      <t xml:space="preserve"> Pflegegrad 5</t>
    </r>
  </si>
  <si>
    <r>
      <t xml:space="preserve">Aufwendungen für die 
</t>
    </r>
    <r>
      <rPr>
        <b/>
        <sz val="10"/>
        <color theme="1"/>
        <rFont val="Arial"/>
        <family val="2"/>
      </rPr>
      <t>Unterkunft</t>
    </r>
  </si>
  <si>
    <r>
      <t xml:space="preserve">Aufwendungen für die 
</t>
    </r>
    <r>
      <rPr>
        <b/>
        <sz val="10"/>
        <color theme="1"/>
        <rFont val="Arial"/>
        <family val="2"/>
      </rPr>
      <t>Verpflegung</t>
    </r>
  </si>
  <si>
    <r>
      <t xml:space="preserve">Aufwendungen für 
</t>
    </r>
    <r>
      <rPr>
        <b/>
        <sz val="10"/>
        <color theme="1"/>
        <rFont val="Arial"/>
        <family val="2"/>
      </rPr>
      <t>§ 43b</t>
    </r>
  </si>
  <si>
    <t>Pflegekassen</t>
  </si>
  <si>
    <r>
      <t xml:space="preserve">Stichtag </t>
    </r>
    <r>
      <rPr>
        <sz val="10"/>
        <color theme="1"/>
        <rFont val="Arial"/>
        <family val="2"/>
      </rPr>
      <t>(Datum)</t>
    </r>
  </si>
  <si>
    <t xml:space="preserve">davon Träger der Sozialhilfe in %   </t>
  </si>
  <si>
    <t xml:space="preserve">Parteien der Pflegesatzvereinbarung (gem. § 85 Abs. 2 SGB XI) </t>
  </si>
  <si>
    <t>Anteil in %</t>
  </si>
  <si>
    <t>Zusätzliches Betreuungspersonal gem. § 43b SGB XI</t>
  </si>
  <si>
    <t>gehe weiter zu Belegung</t>
  </si>
  <si>
    <t>kalkulatorischer Auslastungsgrad:</t>
  </si>
  <si>
    <t>dauerhaft beatmungspflichtige Pflegebedürftige (ohne Phase F)</t>
  </si>
  <si>
    <t>gehe weiter zu Personalaufwendungen</t>
  </si>
  <si>
    <t>Gesamtpersonal-kosten</t>
  </si>
  <si>
    <t>Präsenzkräfte (4. Generation)</t>
  </si>
  <si>
    <t xml:space="preserve">Fachkräfte </t>
  </si>
  <si>
    <t>Wäscherei / Reinigung / Sonstiges</t>
  </si>
  <si>
    <t>Gesamt Hauswirtschaft</t>
  </si>
  <si>
    <t>Berufsgenossenschaft</t>
  </si>
  <si>
    <t>Ausgleichsabgabe</t>
  </si>
  <si>
    <t>Fortbildung</t>
  </si>
  <si>
    <t>Arbeits- und Gesundheitsschutz</t>
  </si>
  <si>
    <t>Gesamt Personalnebenkosten</t>
  </si>
  <si>
    <t xml:space="preserve">ZWISCHENSUMME GESAMTPERSONALKOSTEN </t>
  </si>
  <si>
    <t>jährlich Gesamt in EUR</t>
  </si>
  <si>
    <t>—</t>
  </si>
  <si>
    <t>gehe weiter zu Sachaufwendungen</t>
  </si>
  <si>
    <t>gehe weiter zu Forderung</t>
  </si>
  <si>
    <t>Besondere Versorgungssituation</t>
  </si>
  <si>
    <t>gehe weiter zu Beförderung</t>
  </si>
  <si>
    <t>prognostisch ab</t>
  </si>
  <si>
    <t>Gesamt Betreuung</t>
  </si>
  <si>
    <t>* Im Sinne der besseren Lesbarkeit wurde stellvertretend für beide Geschlechtsformen durchgehend nur die männliche Form verwendet.</t>
  </si>
  <si>
    <t>Bewohnervertretung oder Bewohnerfürsprecher haben diese nicht wahrgenommen</t>
  </si>
  <si>
    <t>(schriftliche Mitteilung des Trägers der Einrichtung an die zuständige Behörde beifügen)</t>
  </si>
  <si>
    <t>Hinweise zu den Sachaufwendungen, Fremdleistungen und Leistungen des Trägers für die Pflegeeinrichtung</t>
  </si>
  <si>
    <t>Definition:</t>
  </si>
  <si>
    <t>Erhebliche Steigerungen zu den Aufwendungen des letzten abgeschlossenen Kalenderjahres sollen in den Erläuterungen zum Antrag als Anlage dargestellt und begründet werden.</t>
  </si>
  <si>
    <t>Sachkostenposition</t>
  </si>
  <si>
    <t>Inhalt (Aufzählungen sind nicht abschließend)</t>
  </si>
  <si>
    <t>Bemerkungen</t>
  </si>
  <si>
    <t>pflegerischer Bedarf</t>
  </si>
  <si>
    <t>Wasser / Energie / Brennstoffe</t>
  </si>
  <si>
    <t>- hier nur den Verwaltungsbedarf der Einrichtung angeben, nicht aber der Zentralen Verwaltung</t>
  </si>
  <si>
    <t>Zentrale Verwaltung</t>
  </si>
  <si>
    <t>Steuern / Abgaben / Versicherungen</t>
  </si>
  <si>
    <t>- gilt nicht für Fahrzeuge im Rahmen der Tagespflege</t>
  </si>
  <si>
    <t>Wartung</t>
  </si>
  <si>
    <t>- keine Instandhaltung oder Instandsetzung</t>
  </si>
  <si>
    <t>Sonstige Aufwendungen</t>
  </si>
  <si>
    <t>Fremdleistung Küche</t>
  </si>
  <si>
    <t>Gesamtkosten des externen Anbieters (keine Lebensmittel)</t>
  </si>
  <si>
    <t xml:space="preserve">Fremdleistung Wäsche </t>
  </si>
  <si>
    <t xml:space="preserve">Gesamtkosten des externen Anbieters </t>
  </si>
  <si>
    <t>Fremdleistung Reinigung</t>
  </si>
  <si>
    <t>Fremdleistung Haustechnik</t>
  </si>
  <si>
    <t xml:space="preserve">Gesamtkosten des externen Anbieters, auch Winterdienst und Gartenpflege </t>
  </si>
  <si>
    <t>Fremdleistung Verwaltung</t>
  </si>
  <si>
    <t>Gesamtkosten der durch Dritte/Externe erbrachten Verwaltungsleistungen, z.B. Jahresabschlusskosten, Buchführung und Lohnrechnung, Rechtsberatung</t>
  </si>
  <si>
    <t>Fremdleistung Sonstiges</t>
  </si>
  <si>
    <t xml:space="preserve">Gesamtkosten des externen Anbieters, z.B. Wachdienst, externe Betreuungsleistungen (Tiertherapie), Rezeption, Servicemitarbeiter (Hauswirtschaft) </t>
  </si>
  <si>
    <t xml:space="preserve">Adressverzeichnis der Parteien der Pflegesatzvereinbarung
gem. § 85 Abs. 2 SGB XI sowie von Vergütungen nach § 75 SGB XII
</t>
  </si>
  <si>
    <t>AOK PLUS - Die Gesundheitskasse für Sachsen und Thüringen</t>
  </si>
  <si>
    <t>Müllerstraße 41</t>
  </si>
  <si>
    <t>09113 Chemnitz</t>
  </si>
  <si>
    <t>IKK classic</t>
  </si>
  <si>
    <t>Postfach 10 02 51</t>
  </si>
  <si>
    <t>01072 Dresden</t>
  </si>
  <si>
    <t xml:space="preserve">Knappschaft </t>
  </si>
  <si>
    <t>Regionaldirektion Chemnitz</t>
  </si>
  <si>
    <t>Jagdschänkenstraße 50</t>
  </si>
  <si>
    <t>09117 Chemnitz</t>
  </si>
  <si>
    <t>Kommunaler Sozialverband Sachsen</t>
  </si>
  <si>
    <t>Arbeitsgemeinschaft Betriebskrankenkassen</t>
  </si>
  <si>
    <t>BKK-Landesverband Mitte</t>
  </si>
  <si>
    <t>Landesrepräsentanz Sachsen</t>
  </si>
  <si>
    <t>Dr.-Külz-Ring 12</t>
  </si>
  <si>
    <t>01219 Dresden</t>
  </si>
  <si>
    <t>Arbeitsgemeinschaft Ersatzkassen</t>
  </si>
  <si>
    <t>vdek - Landesvertretung Sachsen</t>
  </si>
  <si>
    <t>Glacisstr. 4</t>
  </si>
  <si>
    <t>01099 Dresden</t>
  </si>
  <si>
    <t>DAK-Gesundheit</t>
  </si>
  <si>
    <t>Kaufmännische Krankenkasse - KKH</t>
  </si>
  <si>
    <t>Verband der Privaten Kranken-</t>
  </si>
  <si>
    <t>versicherung e.V.</t>
  </si>
  <si>
    <t>Barmer</t>
  </si>
  <si>
    <t>Handelskrankenkasse (hkk)</t>
  </si>
  <si>
    <t>HEK - Hanseatische Krankenkasse</t>
  </si>
  <si>
    <t>PG 1</t>
  </si>
  <si>
    <t>PG 5</t>
  </si>
  <si>
    <t>PG 4</t>
  </si>
  <si>
    <t>PG 3</t>
  </si>
  <si>
    <t>PG 2</t>
  </si>
  <si>
    <t>0 trifft zu</t>
  </si>
  <si>
    <t>PG</t>
  </si>
  <si>
    <t>EEA-Divisor</t>
  </si>
  <si>
    <t>AUSBLENDEN und SPERREN</t>
  </si>
  <si>
    <t>check = wenn Belegung 0 in der PG, dann ist die PR auch 0</t>
  </si>
  <si>
    <t xml:space="preserve">          = wenn Belegung nicht 0 in der PG, dann bilde die geforderte PR ab</t>
  </si>
  <si>
    <t>Fr. Bischoff Vorschlag 30.03.2017</t>
  </si>
  <si>
    <t xml:space="preserve">Hochrechnung bei Nullbelegung </t>
  </si>
  <si>
    <t>a</t>
  </si>
  <si>
    <t>b</t>
  </si>
  <si>
    <t>d</t>
  </si>
  <si>
    <t>c) rechne anhand a und b die PR für die PG unter d zurück</t>
  </si>
  <si>
    <t>a) Suche welche PG als nächstes belegt ist und zeige diesen an</t>
  </si>
  <si>
    <t>b) suche zu a (zur ausgewiesenen PG) die entsprechende PR</t>
  </si>
  <si>
    <t>check/PR</t>
  </si>
  <si>
    <t>Leistungbetrag vst</t>
  </si>
  <si>
    <t>c = "1"</t>
  </si>
  <si>
    <t>e</t>
  </si>
  <si>
    <t>Kennzeichen Einrichtungsart:</t>
  </si>
  <si>
    <t xml:space="preserve">Freiwillige Dienste </t>
  </si>
  <si>
    <t>Anzahl</t>
  </si>
  <si>
    <t xml:space="preserve">FSJ Einsatzstellen </t>
  </si>
  <si>
    <r>
      <t xml:space="preserve">Rechnung mit Äquvalenzen </t>
    </r>
    <r>
      <rPr>
        <sz val="10"/>
        <color theme="1"/>
        <rFont val="Arial"/>
        <family val="2"/>
      </rPr>
      <t>(Rothgang bei vst und KZP, Faktor bei tst)</t>
    </r>
  </si>
  <si>
    <t>Personalaufwendungen (ohne 1.3.)</t>
  </si>
  <si>
    <r>
      <t>Freiwillige Dienste, FSJ</t>
    </r>
    <r>
      <rPr>
        <b/>
        <sz val="10"/>
        <color rgb="FFFF0000"/>
        <rFont val="Arial"/>
        <family val="2"/>
      </rPr>
      <t xml:space="preserve"> </t>
    </r>
  </si>
  <si>
    <t>Monat/Jahr</t>
  </si>
  <si>
    <t>Anzahl Pflegebedürftige</t>
  </si>
  <si>
    <t xml:space="preserve">    c = "1" sind die PR für die PE vst,WK, WPH</t>
  </si>
  <si>
    <t>Prozentsatz auf Bruttopersonalkosten</t>
  </si>
  <si>
    <t>Prozentsatz auf Sachkosten:</t>
  </si>
  <si>
    <t>Name der Einrichtung:</t>
  </si>
  <si>
    <t xml:space="preserve">Angaben für den Prognosezeitraum </t>
  </si>
  <si>
    <t>Fassung vom:</t>
  </si>
  <si>
    <t>Arbeitgeberanteile zur Sozialversicherung:</t>
  </si>
  <si>
    <t>%</t>
  </si>
  <si>
    <t>Folgenden Personalkostensteigerungen wurden in die Prognose eingearbeitet:</t>
  </si>
  <si>
    <t>Beiträge zur Altersvorsorge:</t>
  </si>
  <si>
    <t>Steigerung ab:</t>
  </si>
  <si>
    <t>PHK</t>
  </si>
  <si>
    <t>Prozent:</t>
  </si>
  <si>
    <t xml:space="preserve">stellv. PDL </t>
  </si>
  <si>
    <t>Präsenzkraft (4.Generation)</t>
  </si>
  <si>
    <t>WBL</t>
  </si>
  <si>
    <t>QM</t>
  </si>
  <si>
    <t>Stufe</t>
  </si>
  <si>
    <t>Stellenanteil VK</t>
  </si>
  <si>
    <t>Entgelt-gruppe</t>
  </si>
  <si>
    <t>PFK</t>
  </si>
  <si>
    <t xml:space="preserve">Grundlohn/-gehalt </t>
  </si>
  <si>
    <t>Urlaubsgeld</t>
  </si>
  <si>
    <t xml:space="preserve">Jahressonder-
zahlung/ 
Weihnachts-
geld </t>
  </si>
  <si>
    <t>Im "Registerblatt Start"  auf Einfügen oder Löschen klicken (Gruppe Zellen)</t>
  </si>
  <si>
    <t>Leiter</t>
  </si>
  <si>
    <t>Koch</t>
  </si>
  <si>
    <t>Beikoch</t>
  </si>
  <si>
    <t>Hilfskraft</t>
  </si>
  <si>
    <t xml:space="preserve">sonstige </t>
  </si>
  <si>
    <t>Fachkräfte</t>
  </si>
  <si>
    <t>sonstige</t>
  </si>
  <si>
    <t>Bruttoperso-nalkosten in € je Stelle/ Jahr</t>
  </si>
  <si>
    <t>Gesamt in €/Jahr</t>
  </si>
  <si>
    <t>Ø  in € je Stelle/Jahr</t>
  </si>
  <si>
    <t>letzte 12 Monate</t>
  </si>
  <si>
    <t>Ansprechpartner/ Funktion</t>
  </si>
  <si>
    <t>Kosten je Stelle</t>
  </si>
  <si>
    <t xml:space="preserve">durchschnittliche Bruttopersonal-kosten </t>
  </si>
  <si>
    <t>(inkl. Personalneben-kosten, Unternehmer-risiko)</t>
  </si>
  <si>
    <t>gehe weiter zu Personalkostenaufstellung</t>
  </si>
  <si>
    <t>in den letzten 12 Kalendermonaten</t>
  </si>
  <si>
    <t>Belegungstage - 6 Kalendermonate rückwirkend ab Stichtag</t>
  </si>
  <si>
    <t>Bereich Vertragsmanagement Pflege/HKP</t>
  </si>
  <si>
    <t>Team Vergütung Pflege/HKP</t>
  </si>
  <si>
    <t>Geschäftsbereich Pflege/Häusliche Krankenpflege</t>
  </si>
  <si>
    <t>Humboldtstraße 18</t>
  </si>
  <si>
    <t>04105 Leipzig</t>
  </si>
  <si>
    <t>vereinbarungen-pflege@ksv-sachsen.de</t>
  </si>
  <si>
    <t>PDL/ stellvertretende PDL</t>
  </si>
  <si>
    <t>14.05.2019 bisher Pflegedienstleitung =&gt; neue Bezeichnung "PDL/ stellvertretende PDL"</t>
  </si>
  <si>
    <t>Ort der Einrichtung:</t>
  </si>
  <si>
    <t>alle drchn. Bruttopersonalkosten €/Jahr/VK je Funktionsbereich werden aus der Personalkostenaufstellung (Prognose €/VK und Fktbereich) gezogen</t>
  </si>
  <si>
    <t>für die sonstigen Mitarbeiter werden die Kosten €/Stelle und die Anzahl der Stellen aus der Personalkostenaufstellung (Prognose) gezogen</t>
  </si>
  <si>
    <t>Pflege inkl. QM (ohne PDL/stellv. PDL)</t>
  </si>
  <si>
    <t>Rahmenvertrag vollstationär 5/2019:</t>
  </si>
  <si>
    <t>PDL/stellvertretende PDL zusätzlich folgende Personalausstattung</t>
  </si>
  <si>
    <t>Plätze von</t>
  </si>
  <si>
    <t>Plätze bis</t>
  </si>
  <si>
    <t>VK Ausstattung</t>
  </si>
  <si>
    <t>&gt; 151</t>
  </si>
  <si>
    <t>Platzzahl LE:</t>
  </si>
  <si>
    <t>VK Soll lt. RVT für LE</t>
  </si>
  <si>
    <t>PlausiPrüfung PDL/stellv. PDL</t>
  </si>
  <si>
    <t>PlausiPrüfung Betreuung</t>
  </si>
  <si>
    <t>Rahmenvertrag vollstat. 5/2019</t>
  </si>
  <si>
    <t>BB min (1 : )</t>
  </si>
  <si>
    <t>BB max (1 :)</t>
  </si>
  <si>
    <t>BB min RVT 1 :</t>
  </si>
  <si>
    <t>BB max RVT 1 :</t>
  </si>
  <si>
    <t xml:space="preserve">Orientierungswert </t>
  </si>
  <si>
    <t>teilstationäre Pflege und Kurzzeitpflege entfernt</t>
  </si>
  <si>
    <t>bi/Spalte A_ Einrichtungsarten:</t>
  </si>
  <si>
    <t>14.05.2019/15.05.2019</t>
  </si>
  <si>
    <t>bi/Inhalte aus Zeile 45 entfernt (Angaben zu Mitarbeiter Beförderung - teilstationäre Pflege)</t>
  </si>
  <si>
    <t>bi/Formel in Zelle I47 angespasst (kein Bezug mehr zu Inhalten aus Zeile 45)</t>
  </si>
  <si>
    <t>bi/Formel in Zelle J47 angespasst (kein Bezug mehr zu Inhalten aus Zeile 45)</t>
  </si>
  <si>
    <t>bi/ neue Nummerierung für freiwillige Dienste/FSJ (bisher 9. jetzt.8.)</t>
  </si>
  <si>
    <t xml:space="preserve">bi/Abbildung der refinanzierten Stellen nach dem Pflegestärkungsgesetz </t>
  </si>
  <si>
    <t>bi/Zelle H64 =&gt; Einfügen Eingabe/Hinweisfeld "Eingabe mit drei Nachkommastellen// keine Berücksichtigung in SGB XI Verhandlung"</t>
  </si>
  <si>
    <t>Wäschekennzeichnung</t>
  </si>
  <si>
    <t>3.8</t>
  </si>
  <si>
    <t>bi/ in Tab. Q18-V20 =&gt; RVT BB + Orientierungswerte für vst. hinterlegt (Äquivalenzwerte nach Rothgang für vst. gelöscht)</t>
  </si>
  <si>
    <t>bi/Tabellen mit Äquivalenzen nach Rothgang für KZP/TP entfernt</t>
  </si>
  <si>
    <t>bi/Zellen 10/12/14/16 = Zellenhöhe =12,75</t>
  </si>
  <si>
    <t>bi/Zeile 18 + 23 neu eingefügt</t>
  </si>
  <si>
    <t>bi/ B12 neue Bezeichnung: "Pflege inkl. QM (ohne PDL/stellvertretende PDL)  bisherige Bezeichnung: Pflege (inkl. PDL und QM)</t>
  </si>
  <si>
    <t>"1" = vst</t>
  </si>
  <si>
    <t>bi/ Wennfunktion in Zelle S37 entfernt, es gilt nur noch die "1" = vst.</t>
  </si>
  <si>
    <t>bi/Formeln in Q42 bis Q46 wg. Nutzung der Orientierungswerte für Berechnung (direkter Dreisatz) angepasst</t>
  </si>
  <si>
    <t>(Formeln für tst/KZP aus Herleitung PR ohne Belegung entfernt)</t>
  </si>
  <si>
    <t>d) unter d) wird das Ergebnis von c)  noch einmal abgebildet</t>
  </si>
  <si>
    <t xml:space="preserve">   (bisherige Wennfunktion entfernt)</t>
  </si>
  <si>
    <t>bi/EGH PR Forderung und Plausifeld in B 35 bis L 35 = Inhalte entfernt + bedingte Formatierungsregel gelöscht</t>
  </si>
  <si>
    <t>bi/EGH Forderung €/BT in B62 bis B63 = Inhalte entfernt + bedingte Formatierungsregel gelöscht</t>
  </si>
  <si>
    <t>bi/PlausiHinweis - "das geforderte PR außerhalb des RVT liegt" in B10/B12/B14/16+B18 + B22 eingefügt</t>
  </si>
  <si>
    <t>bi/L19 fehlende Verknüpfung zu PlausiErgebnis in Zelle Q61 hergestellt, DropDown Hinweis eingefügt</t>
  </si>
  <si>
    <t>bi/unter PDL/stellv. PDL neue Zeile eingefügt =&gt; in B20 PlausiFeld eingefügt</t>
  </si>
  <si>
    <t xml:space="preserve">bi/ Formel F20 angepasst: bisher Übernahme VK aus Personalaufwendungen H17 inkl. PDL/ neuer RVT PR Pflege ohne PDL/stellv. PDL =&gt; somit PflegeVK - PDL/stellv. PDL </t>
  </si>
  <si>
    <r>
      <t>Σ</t>
    </r>
    <r>
      <rPr>
        <vertAlign val="superscript"/>
        <sz val="8"/>
        <color rgb="FF0070C0"/>
        <rFont val="Arial"/>
        <family val="2"/>
      </rPr>
      <t xml:space="preserve">VK  </t>
    </r>
    <r>
      <rPr>
        <sz val="8"/>
        <color rgb="FF0070C0"/>
        <rFont val="Arial"/>
        <family val="2"/>
      </rPr>
      <t>von Blatt 3 ohne PDL/stellv. PDL</t>
    </r>
  </si>
  <si>
    <t>Nachrichtliche Angaben zum Zeitpunkt der Antragstellung und nicht Gegenstand dieses Antrages</t>
  </si>
  <si>
    <t>Berechnung der Belegungsmonate - letzten 6 Monate vor Stichtag</t>
  </si>
  <si>
    <t>Stichtag:</t>
  </si>
  <si>
    <t>Monat 2 vor Stichtag</t>
  </si>
  <si>
    <t>Monat 1 vor Stichtag</t>
  </si>
  <si>
    <t>Monat 3 vor Stichtag</t>
  </si>
  <si>
    <t>Monat 4 vor Stichtag</t>
  </si>
  <si>
    <t>Monat 5 vor Stichtag</t>
  </si>
  <si>
    <t>Monat 6 vor Stichtag</t>
  </si>
  <si>
    <t>Datum</t>
  </si>
  <si>
    <t>Pflege inklusive QM, PDL/ stellvertretende PDL</t>
  </si>
  <si>
    <r>
      <rPr>
        <sz val="10"/>
        <color theme="3"/>
        <rFont val="Arial"/>
        <family val="2"/>
      </rPr>
      <t xml:space="preserve">bi/Zelle C10 = bisher "Pflege inklusive QM", neu: "Pflege inklsuive QM, </t>
    </r>
    <r>
      <rPr>
        <b/>
        <u/>
        <sz val="10"/>
        <color theme="3"/>
        <rFont val="Arial"/>
        <family val="2"/>
      </rPr>
      <t>PDL/ stellvertretende PDL"</t>
    </r>
  </si>
  <si>
    <t>bi/ in Zelle B75 bisher Ort, Datum =&gt; jetzt nur noch Datum</t>
  </si>
  <si>
    <t>check</t>
  </si>
  <si>
    <t>bi/Beschriftung Zelle L6 bisher Empfehlung =&gt; geändert in "check"</t>
  </si>
  <si>
    <t>bi/ Plausifeld B20 angepasst das "RVT Vorgabe = Muss" bei PDL</t>
  </si>
  <si>
    <t>Leiharbeitnehmer</t>
  </si>
  <si>
    <t>"GfB"</t>
  </si>
  <si>
    <t>AN-Typ</t>
  </si>
  <si>
    <t>Pseudonym Nummer         (bei geringfügig Beschäftigten bitte GfB eingeben)</t>
  </si>
  <si>
    <r>
      <t xml:space="preserve">bi/PlausiHinweis in J15 entfernt </t>
    </r>
    <r>
      <rPr>
        <strike/>
        <sz val="10"/>
        <color theme="3"/>
        <rFont val="Arial"/>
        <family val="2"/>
      </rPr>
      <t>=WENN(UND('Allgemeine Angaben'!F7&lt;&gt;"4.";I15&gt;0);"Eintragung nur bei Einrichtungen der 4. Generation!";"")</t>
    </r>
  </si>
  <si>
    <t>ACHTUNG bedingte Formatierungen in Zelle G15,H15+I15  sowie Zelle I14 funktionieren nicht! - somit Wegfall der Felder Präsenskräfte G15,H15+I15=&gt; in Zelle E14 wird dafür bei 4. Generationen zusätzlich neben den Pflegehilfskräften "/Präsenzkräfte (4.Generation) angezeigt</t>
  </si>
  <si>
    <r>
      <t>bi/neu Berechnung der Personalkosten Pflege dr. Wegfall der formatierten Zellen für die Präsenzkräfte ZelleG15,H15+I15 notwendig: Formel bisher: =WENN(H17=0;"";(((H14*I14)+((H13+H12)*I11))+(H15*I15))/H17) Formel neu:=WENN(H17=0;"";(((H14*I14)+((H13+H12)*I11))</t>
    </r>
    <r>
      <rPr>
        <strike/>
        <sz val="10"/>
        <color theme="3"/>
        <rFont val="Arial"/>
        <family val="2"/>
      </rPr>
      <t>+(H15*I15)</t>
    </r>
    <r>
      <rPr>
        <sz val="10"/>
        <color theme="3"/>
        <rFont val="Arial"/>
        <family val="2"/>
      </rPr>
      <t>)/H17)</t>
    </r>
  </si>
  <si>
    <t>Datum der 
Änderung</t>
  </si>
  <si>
    <t>Tabellenblatt</t>
  </si>
  <si>
    <t>Zeile/Spalte</t>
  </si>
  <si>
    <t>Erläuterung der Änderung</t>
  </si>
  <si>
    <t>Hinweise für die Anwender</t>
  </si>
  <si>
    <t>Tage des Stichtagsmonates</t>
  </si>
  <si>
    <t>erster des Stichtagsmonates:</t>
  </si>
  <si>
    <t xml:space="preserve">   also wenn der Stichtag der 1. Tag im Monat ist, dann bilde den Stichtag ab</t>
  </si>
  <si>
    <t xml:space="preserve">   ansonsten rechne vom Stichtag die Tage bis zum 1. Kalendertag des Stichtagsmonates zurück</t>
  </si>
  <si>
    <t>3. rechne vom Stichtagsmonatsbeginn jeweils 1 bis 6 Monate zurück in Zelle C24 bis C29</t>
  </si>
  <si>
    <r>
      <t xml:space="preserve">Angebot gesundheitliche Versorgungsplanung in der letzten Lebensphase </t>
    </r>
    <r>
      <rPr>
        <sz val="9"/>
        <color theme="1"/>
        <rFont val="Arial"/>
        <family val="2"/>
      </rPr>
      <t>(§132g SGB V)</t>
    </r>
  </si>
  <si>
    <t>Antrag vom:</t>
  </si>
  <si>
    <t>bi/Kopfzeile in Zelle 4 von Allgemeinen Angaben übernommen - Bezüge hergestellt</t>
  </si>
  <si>
    <t>bi/Kopfzeile in Zelle 4 angepasst - Bezüge zu Allgemeinen Angaben hergestellt</t>
  </si>
  <si>
    <t xml:space="preserve">             </t>
  </si>
  <si>
    <t>Zuschlag nach § 32 Abs. 4 Rahmenvertrag</t>
  </si>
  <si>
    <t>(inkl. Zuschlag nach § 32 Abs. 4 Rahmenvertrag)</t>
  </si>
  <si>
    <t>(inkl. Zuschlag nach     § 32 Abs. 4 Rahmenvertrag)</t>
  </si>
  <si>
    <t>Grundlohn/-gehalt in € je VK/Monat</t>
  </si>
  <si>
    <t xml:space="preserve">bi/in Zelle B19 Rechtschreibfehler korrigiert bei stellv. PDL </t>
  </si>
  <si>
    <r>
      <rPr>
        <sz val="9"/>
        <color theme="7"/>
        <rFont val="Arial"/>
        <family val="2"/>
      </rPr>
      <t xml:space="preserve">bi/ B74 Antragsdatum wird aus Allgemeinen Angaben automatisch gezogen </t>
    </r>
    <r>
      <rPr>
        <sz val="9"/>
        <color theme="3"/>
        <rFont val="Arial"/>
        <family val="2"/>
      </rPr>
      <t xml:space="preserve">/ Hinweisfeld in B76 =&gt; Datum der Antragstellung = Pflichtfeld </t>
    </r>
    <r>
      <rPr>
        <sz val="9"/>
        <color theme="7"/>
        <rFont val="Arial"/>
        <family val="2"/>
      </rPr>
      <t>entbehrlich</t>
    </r>
  </si>
  <si>
    <t>bi/ Antragsdatum auf Blatt Forderung soll manuell erfasst werden = Formel vom 04.06.2019 in Zelle B74 gelöscht</t>
  </si>
  <si>
    <t>(ohne Personalnebenkosten, Zuschlag nach § 32 Abs. 4 Rahmenvertrag)</t>
  </si>
  <si>
    <t>bi/Zelle I7 bisher (ohne PNK, UR) -&gt; neu ohne PNK, Zuschlag nach § 32 Abs. 4 RVT</t>
  </si>
  <si>
    <t>Personalkostenaufstellung nach Tätigkeit und Vergütungsgruppe</t>
  </si>
  <si>
    <t>1.1. Pflegefachkräfte</t>
  </si>
  <si>
    <t>1.2. Pflegehilfskräfte</t>
  </si>
  <si>
    <t>Summe Pflegefachkräfte:</t>
  </si>
  <si>
    <t>Summe Pflegehilfskräfte:</t>
  </si>
  <si>
    <t>2. Betreuung</t>
  </si>
  <si>
    <t>Summe Betreuung:</t>
  </si>
  <si>
    <t>3. Zusätzliche Betreuung und Aktivierung nach § 43b SGB XI</t>
  </si>
  <si>
    <t>Summe § 43b SGB XI:</t>
  </si>
  <si>
    <t>4. Leitung und Verwaltung</t>
  </si>
  <si>
    <t>Summe Leitung und Verwaltung:</t>
  </si>
  <si>
    <t>5. Hauswirtschaft</t>
  </si>
  <si>
    <t>Summe Hauswirtschaft:</t>
  </si>
  <si>
    <t>6. Küche</t>
  </si>
  <si>
    <t>Summe Küche:</t>
  </si>
  <si>
    <t>7. Haustechnik</t>
  </si>
  <si>
    <t>Summe Haustechnik:</t>
  </si>
  <si>
    <t>Freiwillige Dienste</t>
  </si>
  <si>
    <t>FSJ</t>
  </si>
  <si>
    <t>Summe sonstige Mitarbeiter:</t>
  </si>
  <si>
    <t>bi/in Zelle H60/H62 Eingabehinweis entfernt</t>
  </si>
  <si>
    <t>Orientierungswert</t>
  </si>
  <si>
    <t>lt. RVT</t>
  </si>
  <si>
    <t>BB max</t>
  </si>
  <si>
    <t>BB min</t>
  </si>
  <si>
    <t>Stand 6/2019</t>
  </si>
  <si>
    <t>bi/ Ableitung der RVT-BB analog RVT</t>
  </si>
  <si>
    <t>bi/bedingte Formatierung in Zellen B43 bis L43 entfernt, EEE soll immer abgebildet werden, da der Antrag jetzt nur noch für vst. PE gilt!</t>
  </si>
  <si>
    <t>Ausbildungsbetrieb und/oder Praktikumsbetrieb nach dem Pflegeberufegesetz</t>
  </si>
  <si>
    <r>
      <t>Anmerkung</t>
    </r>
    <r>
      <rPr>
        <sz val="10"/>
        <color theme="1"/>
        <rFont val="Arial"/>
        <family val="2"/>
      </rPr>
      <t>: Sofern als Art der Einrichtung "</t>
    </r>
    <r>
      <rPr>
        <b/>
        <sz val="10"/>
        <color theme="1"/>
        <rFont val="Arial"/>
        <family val="2"/>
      </rPr>
      <t>Wachkoma</t>
    </r>
    <r>
      <rPr>
        <sz val="10"/>
        <color theme="1"/>
        <rFont val="Arial"/>
        <family val="2"/>
      </rPr>
      <t>" gewählt wurde, ist die "Empfehlung zur Versorgung von Menschen im Wachkoma (Phase F) in vollstationären Einrichtungen nach dem SGB XI im Freistaat Sachsen" in der jeweils gültigen Fassung zu berücksichtigen.</t>
    </r>
  </si>
  <si>
    <r>
      <t>Fremdleistungen</t>
    </r>
    <r>
      <rPr>
        <sz val="10"/>
        <color rgb="FF000000"/>
        <rFont val="Arial"/>
        <family val="2"/>
      </rPr>
      <t xml:space="preserve"> sind Leistungen durch Dritte.</t>
    </r>
  </si>
  <si>
    <r>
      <t>Leistungen des Trägers</t>
    </r>
    <r>
      <rPr>
        <sz val="10"/>
        <color rgb="FF000000"/>
        <rFont val="Arial"/>
        <family val="2"/>
      </rPr>
      <t xml:space="preserve"> sind Leistungen, die nicht durch Personal der Einrichtung, sondern beim bzw. durch den Träger erbracht werden.</t>
    </r>
  </si>
  <si>
    <t>- Lebensmittel</t>
  </si>
  <si>
    <t>- Getränke</t>
  </si>
  <si>
    <t>- hochkalorische Lebensmittel</t>
  </si>
  <si>
    <t>- diätische Lebensmittel</t>
  </si>
  <si>
    <t>- Lebensmittelaufwand für fremdbezogene Verpflegung</t>
  </si>
  <si>
    <t>- keine Sondennahrung</t>
  </si>
  <si>
    <t>- keine Lebensmittel für Externe (Betreutes Wohnen, Kindergarten o.Ä.)</t>
  </si>
  <si>
    <t>- bei Fremdbezug der Verpflegung nur Lebensmittel, im Übrigen siehe Fremdleistung Küche</t>
  </si>
  <si>
    <t>- zum Verbrauch bestimmte Pflegehilfsmittel (z.B. Desinfektionsmittel, saugende Bettschutzeinlagen zum Einmalgebrauch, Schutzbekleidung wie Fingerlinge, Einmalhandschuhe, Mundschutz und Schutzschürzen)</t>
  </si>
  <si>
    <t xml:space="preserve">- soweit dem Pflegebedürftigen eine Beschaffung nicht möglich ist, Aufwand für einmalige Ausstattung mit geeigneten Standardprodukten für die Körperhygiene und Körperpflege (Duschgel, Zahnbürste, Zahnpasta) </t>
  </si>
  <si>
    <t>- Pflegedokumentation (auch Software) einschließlich Wartung und Pflege der Software (z.B. Updates, Hotlines)</t>
  </si>
  <si>
    <t>- Fachliteratur "Pflege"</t>
  </si>
  <si>
    <t>- Erste-Hilfe-Ausstattung</t>
  </si>
  <si>
    <t>- kein Inkontinenzmaterial nach SGB V</t>
  </si>
  <si>
    <t>- keine sonstigen Hilfsmittel nach SGB V</t>
  </si>
  <si>
    <t>- aktivierungsfähige Pflegehilfsmittel (z.B. Antidekubitussysteme -sofern keine SGB V-Leistung-, Kopfwaschanlagen, Bettpfannen) werden über Investitionskosten finanziert</t>
  </si>
  <si>
    <t>- Anschaffung der Hardware der Pflegedokumentation über Investkosten</t>
  </si>
  <si>
    <t>- kein Aufwand der Dauerversorgung für die übliche Körper- und Gesundheitspflege (z.B. Friseur, Monatshygiene, persönliche Toilettenartikel)</t>
  </si>
  <si>
    <t xml:space="preserve">- Wasserver- und Entsorgung (Kosten des Verbrauchs von Wasser und Kosten/Gebühren für die Entwässerung; keine Beiträge)   </t>
  </si>
  <si>
    <t>- Energie (Elektrizität)</t>
  </si>
  <si>
    <t>- Brennstoffe (Gas, Heizöl, Fernwärme, Kohle)</t>
  </si>
  <si>
    <t>- Kraftstoffe für Versorgungsfahrten</t>
  </si>
  <si>
    <t>- bei Mietverträgen: Betriebskosten</t>
  </si>
  <si>
    <t>- soweit Fremdleistungen in der Einrichtung erbracht werden, ist zur Zuordnung der Sachkostenanteile Stellung zu nehmen</t>
  </si>
  <si>
    <t>- soweit durch die Einrichtung Leistungen für Dritte (z.B. Betreutes Wohnen, Kindergarten, Cafeteria) erbracht werden, sind die entsprechenden Kostenanteile abzuziehen</t>
  </si>
  <si>
    <t>- soweit mehrere Versorgungsangebote unter einem Dach vorgehalten werden, sind die Kosten entsprechend zuzuordnen</t>
  </si>
  <si>
    <t xml:space="preserve">- Kraftstoffe nicht für Fahrkosten der Tagespflege </t>
  </si>
  <si>
    <t>- Büromaterial</t>
  </si>
  <si>
    <t>- Bankgebühren (keine Zinsen)</t>
  </si>
  <si>
    <t>- Telefonkosten</t>
  </si>
  <si>
    <t>- Porto</t>
  </si>
  <si>
    <t>- Öffentlichkeitsarbeit</t>
  </si>
  <si>
    <t>- Personalbeschaffungskosten</t>
  </si>
  <si>
    <t>- Heimzeitung</t>
  </si>
  <si>
    <t>- Fachliteratur (nicht Pflege)</t>
  </si>
  <si>
    <t>- Reisekosten im Rahmen von Verwaltungsangelegenheiten</t>
  </si>
  <si>
    <t>- Rechts- und Steuerberatungskosten*</t>
  </si>
  <si>
    <r>
      <t>-</t>
    </r>
    <r>
      <rPr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Geschäftsführung*</t>
    </r>
  </si>
  <si>
    <t>- Zentraler Einkauf*</t>
  </si>
  <si>
    <t>- Zentrale (Finanz-)Buchhaltung*</t>
  </si>
  <si>
    <t>- Zentrale Personalverwaltung und Gehaltsabrechnung*</t>
  </si>
  <si>
    <t>- Controlling*</t>
  </si>
  <si>
    <t>- Datenschutzbeauftragter*</t>
  </si>
  <si>
    <t>- Facilitymanagement*</t>
  </si>
  <si>
    <t>- Zentraler Verwaltungsbedarf*</t>
  </si>
  <si>
    <t>- Betriebsrat*</t>
  </si>
  <si>
    <t>- Verwaltungsumlage*</t>
  </si>
  <si>
    <t>- sonstige Kosten der Verwaltung des Trägers*</t>
  </si>
  <si>
    <t>siehe Fremdleistung Verwaltung</t>
  </si>
  <si>
    <t>* Der betriebsinterne Umlagenschlüssel auf die Einrichtung ist darzustellen!</t>
  </si>
  <si>
    <t>- Aufwand für pflegebezogene Betreuung und Beschäftigung inkl. § 43b (z.B. Bastelbedarf, Tageszeitung, Spiele, Tierhaltung)</t>
  </si>
  <si>
    <t>- Aufwand für Gemeinschaftsveranstaltungen (z.B. Feiern, Geschenke, kulturelle Betreuung, Ausflüge, Freizeitgestaltung, Hausschmuck, Heimbücherei)</t>
  </si>
  <si>
    <t>- Wäschereinigungsmittel, Pflegemittel</t>
  </si>
  <si>
    <t>- Gebäude- und Raumreinigungsmittel</t>
  </si>
  <si>
    <t>- Geschirrspülmittel</t>
  </si>
  <si>
    <t>- Flächendesinfektionsmittel</t>
  </si>
  <si>
    <t>- Seife</t>
  </si>
  <si>
    <t>- Toilettenpapier</t>
  </si>
  <si>
    <t>- Streusalz</t>
  </si>
  <si>
    <t>- Sachmittel Gartenpflege</t>
  </si>
  <si>
    <t>- Müllsäcke</t>
  </si>
  <si>
    <t>- nicht aktivierungsfähige Wirtschaftsgüter</t>
  </si>
  <si>
    <t>- wie steuerrechtliche Maßgaben:</t>
  </si>
  <si>
    <r>
      <t>&lt; 250 €</t>
    </r>
    <r>
      <rPr>
        <b/>
        <sz val="14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Wirtschaftsbedarf</t>
    </r>
  </si>
  <si>
    <r>
      <t>&gt; 250 €</t>
    </r>
    <r>
      <rPr>
        <b/>
        <sz val="14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Investkosten</t>
    </r>
  </si>
  <si>
    <t>- Steuern (Grundsteuer, KfZ-Steuer)</t>
  </si>
  <si>
    <t>- Abgaben und Gebühren (z.B. GEZ, GEMA, Müllentsorgung, Straßenreinigung, TÜV, Schornsteinfeger, Aufschaltung der Brandmeldeanlagen)</t>
  </si>
  <si>
    <t>- Versicherungen (z.B. Gebäudehaftpflichtversicherung, KfZ-Versicherung, Betriebshaftpflichtversicherung, Elementarversicherung)</t>
  </si>
  <si>
    <t>- Verbandsbeiträge</t>
  </si>
  <si>
    <t>- Aufzug</t>
  </si>
  <si>
    <t>- Pflegebetten und sonst. elektrische Geräte</t>
  </si>
  <si>
    <t>- Rufanlage</t>
  </si>
  <si>
    <t>- Pflegerollstühle, -rollatoren</t>
  </si>
  <si>
    <t>- Pflegebadewanne, -lifter</t>
  </si>
  <si>
    <t>- Kopierer</t>
  </si>
  <si>
    <t>- Brandschutz- und -meldeanlagen</t>
  </si>
  <si>
    <t>- Automatiktüren</t>
  </si>
  <si>
    <t>- Lüftungsanlagen</t>
  </si>
  <si>
    <t>- Telefonanlage</t>
  </si>
  <si>
    <t>- EDV-Anlage</t>
  </si>
  <si>
    <t>- technische Anlagen (z.B. Heizung)</t>
  </si>
  <si>
    <t>- Aufwandsentschädigung für ehrenamtliche Mitarbeiter (soweit nicht anderweitig finanziert)</t>
  </si>
  <si>
    <t>- sonstige nicht zuordenbare Kosten</t>
  </si>
  <si>
    <t xml:space="preserve">Aufwand für die bewohnerbezogene Wäschekennzeichnung </t>
  </si>
  <si>
    <t>unabhängig ob interne oder externe Leistung</t>
  </si>
  <si>
    <t>bi/in allen Erfassungsfeldern für die VK bei Daten =&gt; Datenüberprüfung =&gt; eine benutzerdefinierte Eingaberegel hinterlegt - Erfassung begranzt auf 3 Nachkommastellen</t>
  </si>
  <si>
    <t>bi/Zelle H60+H62 Bezug zur Personalkostenaufstellung entfernt, Zellen sind wieder Eingaqbefelder</t>
  </si>
  <si>
    <t xml:space="preserve">bi/B20 = Formel für Plausiabgleich VK Umfang PDL angepasst, Hinweis erfolgt sofern PDL VK ungleich RVT Umfang </t>
  </si>
  <si>
    <t xml:space="preserve"> =&gt; Pflege Zelle H20: =WENN(H17&lt;&gt;Personalkostenaufstellung!B227;"VK-Prognose entspricht nicht dem VK-Umfang in der Mappe Personalkostenaufstellung";"")</t>
  </si>
  <si>
    <t xml:space="preserve"> =&gt; Betreuung Zelle H27: =WENN(H26&lt;&gt;Personalkostenaufstellung!B245;"VK-Prognose entspricht nicht dem VK-Umfang in der Mappe Personalkostenaufstellung";"")</t>
  </si>
  <si>
    <t xml:space="preserve"> =&gt; 43 b Zelle H31: =WENN(H29&lt;&gt;Personalkostenaufstellung!B274;"VK-Prognose entspricht nicht dem VK-Umfang in der Mappe Personalkostenaufstellung";"")</t>
  </si>
  <si>
    <t xml:space="preserve">  =&gt;LuV Zelle H35: =WENN(H34&lt;&gt;Personalkostenaufstellung!B297;"VK-Prognose entspricht nicht dem VK-Umfang in der Mappe Personalkostenaufstellung";"")</t>
  </si>
  <si>
    <t xml:space="preserve"> =&gt; HW ZelleH40: =WENN(H39&lt;&gt;Personalkostenaufstellung!B330;"VK-Prognose entspricht nicht dem VK-Umfang in der Mappe Personalkostenaufstellung";"")</t>
  </si>
  <si>
    <t xml:space="preserve"> =&gt; Küche Zelle H42: =WENN(H41&lt;&gt;Personalkostenaufstellung!B363;"VK-Prognose entspricht nicht dem VK-Umfang in der Mappe Personalkostenaufstellung";"")</t>
  </si>
  <si>
    <t>bi/PlausiAbgleich zwischen den VKProgn. in Tab Personalaufwendungen und in der PKL je Funktionsbereich eingefügt, sofern VKFord &lt;&gt; mit PKL Angabe erfolgt ein Hinweis je Funktionsbereich</t>
  </si>
  <si>
    <t xml:space="preserve"> =&gt; HAT Zelle H44: =WENN(H43&lt;&gt;Personalkostenaufstellung!B376;"VK-Prognose entspricht nicht dem VK-Umfang in der Mappe Personalkostenaufstellung";"")</t>
  </si>
  <si>
    <t xml:space="preserve"> =&gt; Freiwillige Dienste Zelle H61: =WENN(H60&lt;&gt;Personalkostenaufstellung!L380;"Stellenprognose entspricht nicht dem Stellenumfang in der Mappe Personalkostenaufstellung";"")</t>
  </si>
  <si>
    <t xml:space="preserve"> =&gt; FSJ Zelle H63: =WENN(H62&lt;&gt;Personalkostenaufstellung!L381;"Stellenprognose entspricht nicht dem Stellenumfang in der Mappe Personalkostenaufstellung";"")</t>
  </si>
  <si>
    <t>bi/ in Zeile 61 Spaltenhöhe auf 13,5 erhöht</t>
  </si>
  <si>
    <t xml:space="preserve">    zusätzlich eine Wennfunktion eingefügt = Wenn Stichtag leer, dann anderen Felder der Tabelle A21 bis F29 auch leer</t>
  </si>
  <si>
    <t>bi/ bei leeren Antrag werden dann in der Belegung die Monate mit "#Wert!" angeben, deshalb</t>
  </si>
  <si>
    <t xml:space="preserve">    in Zellen B22;F22;C23 bis C29 = zu den bestehenden Formeln ein Wennfehler(bestehende Formel;"") eingefügt</t>
  </si>
  <si>
    <t>bi/ Begrenzung für Erfassung der VK Stellen auf maximal 3 Nachkommastellen funktioniert nicht zu 100% (excel-Problem - Anfrage bei KubusIT-&gt; Vorschlag nicht so akzeptabel), deshalb Datenüberprüfung nur mit Eingabehinweis versehen und Formel für bedingte Eingabe entfernt</t>
  </si>
  <si>
    <t>8. Sonstige Mitarbeiter</t>
  </si>
  <si>
    <t>Belegung</t>
  </si>
  <si>
    <t>PR</t>
  </si>
  <si>
    <t>% Ansatz für Verteilung Pkosten Pflege</t>
  </si>
  <si>
    <t>VK nach PR</t>
  </si>
  <si>
    <t>PDL lt. TAB Personalaufw.</t>
  </si>
  <si>
    <t>Summe:</t>
  </si>
  <si>
    <t>Gesamt VK Pflege inkl PDL/stellv.</t>
  </si>
  <si>
    <t>PK-Pflege</t>
  </si>
  <si>
    <t>bi/in Zeile 56 noch 2 weitere Zeilen eingefügt</t>
  </si>
  <si>
    <t>steuerfreie Sachbezüge im Sinne § 8 Abs. 2 EStG</t>
  </si>
  <si>
    <t>bi/in Zeile 57 Feld für die Erfassung von steuerfreien Sachbezügen im Sinne § 8 Abs. 2 EStG eingefügt</t>
  </si>
  <si>
    <t>bi/ Verteilung des Betrages nach § 8 Abs. 2 EStG mittels %-Satz auf die Funktionsbereiche analog PNK</t>
  </si>
  <si>
    <t xml:space="preserve">     deshalb in Zelle I57 Formel eingefügt WENNFEHLER(RUNDEN(J57/I47;4);"") =&gt; Berechnung analog PNK %</t>
  </si>
  <si>
    <t xml:space="preserve">     J17 = WENNFEHLER((H17*I17)*(1+pnk+I57)*(1+risiko);"")</t>
  </si>
  <si>
    <t xml:space="preserve">     J26 =WENNFEHLER((H26*I26)*(1+pnk+I57)*(1+risiko);"")</t>
  </si>
  <si>
    <t xml:space="preserve">     J29  =WENNFEHLER((H29*I29)*(1+pnk+I57)*(1+risiko);"")</t>
  </si>
  <si>
    <t>bi/Zelle C59 bisher "Unternehmerrisiko" =&gt; neue Bezeichnung "Zuschlag nach § 32 Abs. 4 Rahmenvertrag"</t>
  </si>
  <si>
    <t xml:space="preserve">     J39 =WENNFEHLER((H39*I39)*(1+pnk+I57)*(1+risiko);"")</t>
  </si>
  <si>
    <t xml:space="preserve">     J41 =WENNFEHLER((H41*I41)*(1+pnk+I57)*(1+risiko);"")</t>
  </si>
  <si>
    <t xml:space="preserve">     J34 =WENNFEHLER((J34*K34)*(1+pnk+I57)*(1+risiko);"")</t>
  </si>
  <si>
    <t xml:space="preserve">     J43 =WENNFEHLER((H43*I43)*(1+pnk+I57)*(1+risiko);"")</t>
  </si>
  <si>
    <t xml:space="preserve">     Formel in folgenden Zellen wurden angepasst (für sv-freier Sachbezug wird UR mit berechnet,die bisherige Berechnung bleibt grds. weiter bestehen, aber nicht die Steigerung der Steigerung der Steigerung sein):</t>
  </si>
  <si>
    <r>
      <t xml:space="preserve">04.06.2019/ </t>
    </r>
    <r>
      <rPr>
        <sz val="9"/>
        <color rgb="FF09D2E7"/>
        <rFont val="Arial"/>
        <family val="2"/>
      </rPr>
      <t>06.06.2019/</t>
    </r>
    <r>
      <rPr>
        <sz val="9"/>
        <color theme="2" tint="-0.499984740745262"/>
        <rFont val="Arial"/>
        <family val="2"/>
      </rPr>
      <t>14.08.2019/</t>
    </r>
    <r>
      <rPr>
        <sz val="9"/>
        <color rgb="FF7030A0"/>
        <rFont val="Arial"/>
        <family val="2"/>
      </rPr>
      <t>03.09.2019/</t>
    </r>
    <r>
      <rPr>
        <sz val="9"/>
        <color rgb="FF0070C0"/>
        <rFont val="Arial"/>
        <family val="2"/>
      </rPr>
      <t>04.09.2019</t>
    </r>
  </si>
  <si>
    <r>
      <t xml:space="preserve">bi/ in Zelle C58 Hinweisfeld eingefügt  =WENN(J57&gt;0;"Bitte Forderung für steuerfreie Sachbezüge nach § 8 Abs. 2 EStG begründen </t>
    </r>
    <r>
      <rPr>
        <strike/>
        <sz val="10"/>
        <color rgb="FF0070C0"/>
        <rFont val="Arial"/>
        <family val="2"/>
      </rPr>
      <t>und nachweisen</t>
    </r>
    <r>
      <rPr>
        <sz val="10"/>
        <color rgb="FF660066"/>
        <rFont val="Arial"/>
        <family val="2"/>
      </rPr>
      <t>.";"")</t>
    </r>
    <r>
      <rPr>
        <sz val="10"/>
        <color rgb="FF0070C0"/>
        <rFont val="Arial"/>
        <family val="2"/>
      </rPr>
      <t>bi/Hinweistext angepasst ohne Nachweisforderung</t>
    </r>
  </si>
  <si>
    <t>dtr 06.09.2019: Schutz von Zellen: I 11+14+26+29+34+39+41+43+62+64, Zeilen 15,45 bedingte Formatierung Zeile 15 entfernt</t>
  </si>
  <si>
    <t>- Aufmerksamkeiten des Arbeitgebers</t>
  </si>
  <si>
    <t>dtr 06.09.2019: J57 gelb als Eingabezelle</t>
  </si>
  <si>
    <t>dtr 06.09.2019: Bedingte Formatierung für Zeile 20 Hinweistext - Abhängigkeit von der Eingabe der Platzzahl unter den allg. Angaben.</t>
  </si>
  <si>
    <t>23.09.2019 dtr: Beförderung aus Zeile 55/56 und bedingte Formatierung gelöscht</t>
  </si>
  <si>
    <t>dtr 25.9.19: I62 und I64 geschützt</t>
  </si>
  <si>
    <t>1.10.2019 dtr. Schutz im Personaaufwendungen Zelle J57</t>
  </si>
  <si>
    <t>VWL</t>
  </si>
  <si>
    <t>sv-pflichtig</t>
  </si>
  <si>
    <t>sv-frei</t>
  </si>
  <si>
    <r>
      <rPr>
        <b/>
        <u/>
        <sz val="10"/>
        <rFont val="Arial"/>
        <family val="2"/>
      </rPr>
      <t>jährliche</t>
    </r>
    <r>
      <rPr>
        <b/>
        <sz val="10"/>
        <rFont val="Arial"/>
        <family val="2"/>
      </rPr>
      <t xml:space="preserve"> Einmalzahlungen in € </t>
    </r>
    <r>
      <rPr>
        <b/>
        <u/>
        <sz val="10"/>
        <rFont val="Arial"/>
        <family val="2"/>
      </rPr>
      <t>je Stellenanteil</t>
    </r>
  </si>
  <si>
    <r>
      <rPr>
        <b/>
        <u/>
        <sz val="10"/>
        <rFont val="Arial"/>
        <family val="2"/>
      </rPr>
      <t>monatliche</t>
    </r>
    <r>
      <rPr>
        <b/>
        <sz val="10"/>
        <rFont val="Arial"/>
        <family val="2"/>
      </rPr>
      <t xml:space="preserve"> Zahlungen (AN-Brutto) in € je Stellenanteil</t>
    </r>
  </si>
  <si>
    <t>PFK/BFK</t>
  </si>
  <si>
    <t xml:space="preserve">PK/BK  </t>
  </si>
  <si>
    <t xml:space="preserve">PK/BK o. </t>
  </si>
  <si>
    <t>VK je Beschäftigungsgruppe</t>
  </si>
  <si>
    <t>PK/BK o.</t>
  </si>
  <si>
    <t>PK/BK</t>
  </si>
  <si>
    <t>Beschätigungsgruppe</t>
  </si>
  <si>
    <t>VK alle Beschäftigungsgruppen</t>
  </si>
  <si>
    <t>Beschäftigungsgruppen nach § 3 Abs. 3 RL § 72 SGB XI</t>
  </si>
  <si>
    <t>stellv. PDL</t>
  </si>
  <si>
    <t>durchschnittliche Gesamtbruttopersonalkosten je Stellenumfang</t>
  </si>
  <si>
    <t>wö. AZ je VK</t>
  </si>
  <si>
    <t>HILFSSPALTEN_AUSBLENDEN_SPERREN</t>
  </si>
  <si>
    <t>Gesamtbruttopersonalkosten je Jahr</t>
  </si>
  <si>
    <t>mtl. Grundgehalt</t>
  </si>
  <si>
    <t>mtl. VWL</t>
  </si>
  <si>
    <t>mtl. pflegetypische fixe Zulagen</t>
  </si>
  <si>
    <t>mtl. Einmalzahlungen</t>
  </si>
  <si>
    <t xml:space="preserve"> mind. 3 Jahre Berufsausbildung</t>
  </si>
  <si>
    <t>mind. 1 Jahr Berufsausbildung</t>
  </si>
  <si>
    <t>ohne mind. 1 Jahr Berufsausbildung</t>
  </si>
  <si>
    <t>fixe, regelm. Entlohnung je VK</t>
  </si>
  <si>
    <t>mtl. Arbeitszeit (40 h/Woche)</t>
  </si>
  <si>
    <t xml:space="preserve">Anteil je Beschäftigungsgruppe </t>
  </si>
  <si>
    <r>
      <rPr>
        <b/>
        <u/>
        <sz val="10"/>
        <color rgb="FFFF0000"/>
        <rFont val="Arial"/>
        <family val="2"/>
      </rPr>
      <t>regelmäßige und fixe</t>
    </r>
    <r>
      <rPr>
        <b/>
        <u/>
        <sz val="10"/>
        <rFont val="Arial"/>
        <family val="2"/>
      </rPr>
      <t xml:space="preserve"> pflegetypische </t>
    </r>
    <r>
      <rPr>
        <b/>
        <sz val="10"/>
        <rFont val="Arial"/>
        <family val="2"/>
      </rPr>
      <t>Zulagen</t>
    </r>
    <r>
      <rPr>
        <b/>
        <sz val="9"/>
        <rFont val="Arial"/>
        <family val="2"/>
      </rPr>
      <t xml:space="preserve">                                                          </t>
    </r>
  </si>
  <si>
    <r>
      <rPr>
        <b/>
        <u/>
        <sz val="10"/>
        <color rgb="FF0070C0"/>
        <rFont val="Arial"/>
        <family val="2"/>
      </rPr>
      <t>variable pflegetypische</t>
    </r>
    <r>
      <rPr>
        <b/>
        <sz val="10"/>
        <rFont val="Arial"/>
        <family val="2"/>
      </rPr>
      <t xml:space="preserve"> Zuschläge </t>
    </r>
  </si>
  <si>
    <r>
      <rPr>
        <b/>
        <u/>
        <sz val="10"/>
        <rFont val="Arial"/>
        <family val="2"/>
      </rPr>
      <t>monatliche</t>
    </r>
    <r>
      <rPr>
        <b/>
        <sz val="10"/>
        <rFont val="Arial"/>
        <family val="2"/>
      </rPr>
      <t xml:space="preserve"> Zahlungen (AN-Brutto) in €</t>
    </r>
    <r>
      <rPr>
        <b/>
        <u/>
        <sz val="10"/>
        <rFont val="Arial"/>
        <family val="2"/>
      </rPr>
      <t xml:space="preserve"> je Stellenanteil </t>
    </r>
  </si>
  <si>
    <t xml:space="preserve">Entlohnung der Pflege-/Betreuungsmitarbeiter entsprechend der Vorgaben </t>
  </si>
  <si>
    <t>VK</t>
  </si>
  <si>
    <t>Welche/r Tarif/AVR</t>
  </si>
  <si>
    <r>
      <t>durchschnittliche Gesamt-bruttopersonalkosten in €</t>
    </r>
    <r>
      <rPr>
        <b/>
        <u/>
        <sz val="10"/>
        <rFont val="Arial"/>
        <family val="2"/>
      </rPr>
      <t xml:space="preserve"> je VK</t>
    </r>
  </si>
  <si>
    <r>
      <t>durchschnittliche  Arbeitgeber-bruttopersonalkosten (inkl. SV-AG)  in €</t>
    </r>
    <r>
      <rPr>
        <b/>
        <u/>
        <sz val="10"/>
        <rFont val="Arial"/>
        <family val="2"/>
      </rPr>
      <t xml:space="preserve"> je Stellenanteil</t>
    </r>
  </si>
  <si>
    <t>Sozialversicherungsbeitrag "geringfügig Beschäftigte"</t>
  </si>
  <si>
    <t>unmittelbare Bindung Tarif/ AVR:</t>
  </si>
  <si>
    <t>Institutionskennzeichen (IK):</t>
  </si>
  <si>
    <t>IK angebundene KZP:</t>
  </si>
  <si>
    <t>einrichtungsindividuelles Entgeltniveau</t>
  </si>
  <si>
    <t>regional übliches Entgelt</t>
  </si>
  <si>
    <t xml:space="preserve">Differenzierung nach Beschäftigungsgruppen </t>
  </si>
  <si>
    <t>Entlohnung nach:</t>
  </si>
  <si>
    <t>Tarif/AVR maßgebend</t>
  </si>
  <si>
    <t xml:space="preserve">arbeitszeitnormierter Stundenlohn </t>
  </si>
  <si>
    <t>Besitzstand</t>
  </si>
  <si>
    <t>mtl. Grundgehalt inkl. Besitzstand</t>
  </si>
  <si>
    <t>weitere zusätzliche Zuschläge/Zulagen / betriebliche Altersversorgung</t>
  </si>
  <si>
    <t>pflegesatzverhandlungen_sachsen@plus.aok.de</t>
  </si>
  <si>
    <t>Heidestraße 40</t>
  </si>
  <si>
    <t>10557 Berlin</t>
  </si>
  <si>
    <t>Adressverzeichnis</t>
  </si>
  <si>
    <t>Zeile 44/45</t>
  </si>
  <si>
    <t>Anpassung der  PKV aktuell auf: auf Heidestraße 40,10557 Berlin</t>
  </si>
  <si>
    <t>Hinweis von bpa vom September 2022</t>
  </si>
  <si>
    <t>€/Tag</t>
  </si>
  <si>
    <t>Zelle H15;J15;L15;N15;P15;R15;T15;V15</t>
  </si>
  <si>
    <t>bisher Tag/€ - korrigiert in €/Tag</t>
  </si>
  <si>
    <t>Erläuterung der Änderungen gegenüber der Vorversion (Änderungshistorie ab 19.5.22)</t>
  </si>
  <si>
    <t>Personalkostenaufstellung</t>
  </si>
  <si>
    <t>Bereich A390:F400</t>
  </si>
  <si>
    <t>Zellen gesperrt aber nicht mehr ausgeblendet</t>
  </si>
  <si>
    <t>neue Hinweise Stand 8.12.22 und Anpassung Fußzeilen</t>
  </si>
  <si>
    <t>letzter Vereinbarungszeitraum:</t>
  </si>
  <si>
    <t>Zeile50</t>
  </si>
  <si>
    <t>eingefügt</t>
  </si>
  <si>
    <t>B50</t>
  </si>
  <si>
    <t>F30:K30</t>
  </si>
  <si>
    <t>Erfassungfelder von bis für Zeitraum</t>
  </si>
  <si>
    <t>bish. Text: zusätzliches Personal nach § 8 Abs. 6 SGB XI = gelöscht</t>
  </si>
  <si>
    <t>B70</t>
  </si>
  <si>
    <r>
      <t xml:space="preserve">bish. Text: Angebot gesundheitliche Versorgungsplanung in der letzten Lebensphase </t>
    </r>
    <r>
      <rPr>
        <sz val="9"/>
        <color theme="1"/>
        <rFont val="Arial"/>
        <family val="2"/>
      </rPr>
      <t>(§132g SGB V) = gelöscht</t>
    </r>
  </si>
  <si>
    <r>
      <t xml:space="preserve">Text verschoben: Angebot gesundheitliche Versorgungsplanung in der letzten Lebensphase </t>
    </r>
    <r>
      <rPr>
        <sz val="9"/>
        <color theme="1"/>
        <rFont val="Arial"/>
        <family val="2"/>
      </rPr>
      <t>(§132g SGB V)</t>
    </r>
  </si>
  <si>
    <t>B72</t>
  </si>
  <si>
    <t>L72</t>
  </si>
  <si>
    <t>DropDownfeld ja/nein entfernt</t>
  </si>
  <si>
    <t>alt: =WENN('Allgemeine Angaben'!L45&gt;0;"errechnete Pflegesätze (Tag je Platz) für angebundene Kurzzeitpflege:";"")</t>
  </si>
  <si>
    <t>C54</t>
  </si>
  <si>
    <t>Alt: =WENN(Belegung!E26&gt;0;Gesamtkalkulation!H48*0,96/0,9;J54*0,78)</t>
  </si>
  <si>
    <t>H54</t>
  </si>
  <si>
    <t>J54</t>
  </si>
  <si>
    <t>Alt: =WENN('Allgemeine Angaben'!$L$45&gt;0;Gesamtkalkulation!J48*0,96/0,9;"")</t>
  </si>
  <si>
    <t>L54</t>
  </si>
  <si>
    <t>Alt: =WENN('Allgemeine Angaben'!$L$45&gt;0;Gesamtkalkulation!L48*0,96/0,9;"")</t>
  </si>
  <si>
    <t>N54</t>
  </si>
  <si>
    <t>Alt:  =WENN('Allgemeine Angaben'!$L$45&gt;0;Gesamtkalkulation!N48*0,96/0,9;"")</t>
  </si>
  <si>
    <t xml:space="preserve"> Alt: =WENN('Allgemeine Angaben'!$L$45&gt;0;Gesamtkalkulation!P48*0,96/0,9;"")</t>
  </si>
  <si>
    <t>P54</t>
  </si>
  <si>
    <t>Alt: =WENN('Allgemeine Angaben'!$L$45&gt;0;Gesamtkalkulation!R52*0,96/0,9;"")</t>
  </si>
  <si>
    <t xml:space="preserve"> Alt:=WENN('Allgemeine Angaben'!$L$45&gt;0;Gesamtkalkulation!T52*0,96/0,9;"")</t>
  </si>
  <si>
    <t>T54</t>
  </si>
  <si>
    <t>R54</t>
  </si>
  <si>
    <t xml:space="preserve"> Alt: =WENN('Allgemeine Angaben'!L45&gt;0;"angeschlos-sene Kurz-zeitpflege";"")</t>
  </si>
  <si>
    <t>Forderung</t>
  </si>
  <si>
    <t>Umsetzung PSK Beschluss 21.04.2023+Sitzungsergebnis vom 25.05.2023</t>
  </si>
  <si>
    <t>L40:L42</t>
  </si>
  <si>
    <t>Neu: =WENN('Allgemeine Angaben'!L45&gt;0;"angebun-dene/ integrierte KZP";"")</t>
  </si>
  <si>
    <t>F22</t>
  </si>
  <si>
    <t>Alt: angebundene KZP prognostisch ab</t>
  </si>
  <si>
    <t>Neu: angebundene/ integrierte KZP prognostisch ab</t>
  </si>
  <si>
    <t xml:space="preserve"> NEU: =WENN('Allgemeine Angaben'!L45&gt;0;"errechnete Pflegesätze (Tag je Platz) für angebundene/ integrierte KZP:";"") // Schriftgröße 9 NEU</t>
  </si>
  <si>
    <r>
      <t xml:space="preserve"> Neu: =WENN(Belegung!E26&gt;0;Gesamtkalkulation!H48*0,96/</t>
    </r>
    <r>
      <rPr>
        <sz val="10"/>
        <color rgb="FFFF0000"/>
        <rFont val="Arial"/>
        <family val="2"/>
      </rPr>
      <t>0,8</t>
    </r>
    <r>
      <rPr>
        <sz val="10"/>
        <color theme="1"/>
        <rFont val="Arial"/>
        <family val="2"/>
      </rPr>
      <t>;J54*0,78)</t>
    </r>
  </si>
  <si>
    <r>
      <t xml:space="preserve"> NEU: =WENN('Allgemeine Angaben'!$L$45&gt;0;Gesamtkalkulation!J48*0,96/</t>
    </r>
    <r>
      <rPr>
        <sz val="10"/>
        <color rgb="FFFF0000"/>
        <rFont val="Arial"/>
        <family val="2"/>
      </rPr>
      <t>0,8</t>
    </r>
    <r>
      <rPr>
        <sz val="10"/>
        <color theme="1"/>
        <rFont val="Arial"/>
        <family val="2"/>
      </rPr>
      <t>;"")</t>
    </r>
  </si>
  <si>
    <r>
      <t xml:space="preserve"> Neu: =WENN('Allgemeine Angaben'!$L$45&gt;0;Gesamtkalkulation!L48*0,96/</t>
    </r>
    <r>
      <rPr>
        <sz val="10"/>
        <color rgb="FFFF0000"/>
        <rFont val="Arial"/>
        <family val="2"/>
      </rPr>
      <t>0,8</t>
    </r>
    <r>
      <rPr>
        <sz val="10"/>
        <color theme="1"/>
        <rFont val="Arial"/>
        <family val="2"/>
      </rPr>
      <t>;"")</t>
    </r>
  </si>
  <si>
    <r>
      <t xml:space="preserve"> Neu: =WENN('Allgemeine Angaben'!$L$45&gt;0;Gesamtkalkulation!N48*0,96/</t>
    </r>
    <r>
      <rPr>
        <sz val="10"/>
        <color rgb="FFFF0000"/>
        <rFont val="Arial"/>
        <family val="2"/>
      </rPr>
      <t>0,8</t>
    </r>
    <r>
      <rPr>
        <sz val="10"/>
        <color theme="1"/>
        <rFont val="Arial"/>
        <family val="2"/>
      </rPr>
      <t>;"")</t>
    </r>
  </si>
  <si>
    <r>
      <t xml:space="preserve"> Neu: =WENN('Allgemeine Angaben'!$L$45&gt;0;Gesamtkalkulation!P48*0,96/</t>
    </r>
    <r>
      <rPr>
        <sz val="10"/>
        <color rgb="FFFF0000"/>
        <rFont val="Arial"/>
        <family val="2"/>
      </rPr>
      <t>0,8</t>
    </r>
    <r>
      <rPr>
        <sz val="10"/>
        <color theme="1"/>
        <rFont val="Arial"/>
        <family val="2"/>
      </rPr>
      <t>;"")</t>
    </r>
  </si>
  <si>
    <r>
      <t>Neu: =WENN('Allgemeine Angaben'!$L$45&gt;0;Gesamtkalkulation!R52*0,96/</t>
    </r>
    <r>
      <rPr>
        <sz val="10"/>
        <color rgb="FFFF0000"/>
        <rFont val="Arial"/>
        <family val="2"/>
      </rPr>
      <t>0,8</t>
    </r>
    <r>
      <rPr>
        <sz val="10"/>
        <color theme="1"/>
        <rFont val="Arial"/>
        <family val="2"/>
      </rPr>
      <t>;"")</t>
    </r>
  </si>
  <si>
    <r>
      <t xml:space="preserve"> Neu:=WENN('Allgemeine Angaben'!$L$45&gt;0;Gesamtkalkulation!T52*0,96/</t>
    </r>
    <r>
      <rPr>
        <sz val="10"/>
        <color rgb="FFFF0000"/>
        <rFont val="Arial"/>
        <family val="2"/>
      </rPr>
      <t>0,8</t>
    </r>
    <r>
      <rPr>
        <sz val="10"/>
        <color theme="1"/>
        <rFont val="Arial"/>
        <family val="2"/>
      </rPr>
      <t>;"")</t>
    </r>
  </si>
  <si>
    <t>Korrektur der Überschrift</t>
  </si>
  <si>
    <t>Neu: Platzzahl der angebundenen/ integrierten Kurzzeitpflege lt. Versorgungsvertrag</t>
  </si>
  <si>
    <t>Platzzahl der angebundenen / integrierten Kurzzeitpflege lt. Versorgungsvertrag</t>
  </si>
  <si>
    <t>L45</t>
  </si>
  <si>
    <t>B45</t>
  </si>
  <si>
    <t>Datenübertragung: Eingabe- und Felhermeldung .... angebundene / integrierte KZP</t>
  </si>
  <si>
    <t>angebundene / integrierte KZP prognostisch ab</t>
  </si>
  <si>
    <t>F23</t>
  </si>
  <si>
    <t>Freizeichen nach angebundene ....</t>
  </si>
  <si>
    <t>gleiche Schreibweise angebundene / integrierte ....</t>
  </si>
  <si>
    <t>Alt: Platzzahl der angebundenen Kurzzeitpflegeeinrichtungen lt. Versorgungsvertrag</t>
  </si>
  <si>
    <t>Gesamtkalkulation ab 2025</t>
  </si>
  <si>
    <t>Abbildung der Psätze und EEE mit neuen Leistungsbeträgen ab 2025</t>
  </si>
  <si>
    <t xml:space="preserve">Abbildung der Psätze und EEE mit den bis 2024 geltenden Leistungsbeträgen </t>
  </si>
  <si>
    <t>für die Verpflegung:</t>
  </si>
  <si>
    <t>für die Unterkunft:</t>
  </si>
  <si>
    <t>Vergütungszuschlag § 43 b SGB XI:</t>
  </si>
  <si>
    <t>Text verschoben von H43 auf B44</t>
  </si>
  <si>
    <t>leere Zeile nach Zeile 42 + 45 eingeschoben</t>
  </si>
  <si>
    <t>Tbl. Raster Pflege 1, Pflegegrad 2 .....Pflegegrad 5 verschoben</t>
  </si>
  <si>
    <t>D46:G46 =&gt; in C47:D47; D48:G48 =&gt; C49:D49; .....D54:G54 =&gt; in C55:D55</t>
  </si>
  <si>
    <t>F42</t>
  </si>
  <si>
    <t>J42</t>
  </si>
  <si>
    <t>verschoben in C60:D60</t>
  </si>
  <si>
    <t>verschoben in C62:D62</t>
  </si>
  <si>
    <t>verschoben in C64:D64</t>
  </si>
  <si>
    <t>H44;H47;H49;H51....H55 + H60 + H62 + H64</t>
  </si>
  <si>
    <t>Formelbezüge von TAB Gesamtkalkulation bis 2024 auf TAB Gesamtkalkulation ab 2025</t>
  </si>
  <si>
    <t>Neuer Name TAB Gesamtkalkulation bis 2024</t>
  </si>
  <si>
    <t>neues TAB eingefügt</t>
  </si>
  <si>
    <t>J44;J47;J49;J51;J53;J55; J60;J62;J64</t>
  </si>
  <si>
    <t>Formelbzug zu TAB Gesamtkalkulation bis 2024</t>
  </si>
  <si>
    <t>F42:H64</t>
  </si>
  <si>
    <t>bedingt formatiert = Allgemeine Angaben H48 &gt; Datwert("31.12.2024") dann weiße Schrift, keine Farbe und kein Rahmen</t>
  </si>
  <si>
    <t>PFK/BFK                § 113 c Abs. 1 SGB XI je 1 Heimbewo.</t>
  </si>
  <si>
    <t>PK/BK            § 113 c Abs. 1 SGB XI je Heimbewo.</t>
  </si>
  <si>
    <t>PK/BK o.            § 113 c Abs. 1 SGB XI je Heimbewo.</t>
  </si>
  <si>
    <t>PFK/BFK lt. Belegung</t>
  </si>
  <si>
    <t>PK/BK lt. Belegung</t>
  </si>
  <si>
    <t>PK/BK o. lt. Belegung</t>
  </si>
  <si>
    <t>Max. § 113c Abs. 1 SGB XI</t>
  </si>
  <si>
    <t>KAT</t>
  </si>
  <si>
    <t>G30:M37</t>
  </si>
  <si>
    <t xml:space="preserve">A - E </t>
  </si>
  <si>
    <t>5 neue Spalten eingefügt für die Abbildung der Ist-Personalkosten (§ 32 Abs. 3 Rahmenvertrag)</t>
  </si>
  <si>
    <t>durch-schnittlicher Stellenanteil VK/Jahr</t>
  </si>
  <si>
    <t>Arbeitnehmer-bruttopersonal-kosten in € je Stellenanteil/Jahr</t>
  </si>
  <si>
    <t>Arbeitgeber-bruttopersonal-kosten (inkl. SV-AG) in € je Stellenanteil/Jahr</t>
  </si>
  <si>
    <t>Arbeitgeber-bruttopersonal-kosten (inkl. SV-AG) in € je VK/Jahr</t>
  </si>
  <si>
    <t>Angaben beziehen sich auf den o.g. Zeitraum</t>
  </si>
  <si>
    <t>Gesamt Pflege:</t>
  </si>
  <si>
    <t>A1 :E383</t>
  </si>
  <si>
    <t>Übernahme der Inhalte und Berechnungen des bisher separaten Personalkostenübersicht (Ist)</t>
  </si>
  <si>
    <t>Personalaufwendungen</t>
  </si>
  <si>
    <t>I11;I14;I26,I29,I34;I39;I41,I43 + I62 + I64</t>
  </si>
  <si>
    <t>geprüft, Werte aus Personalkostenübersicht werden korrekt übernommen</t>
  </si>
  <si>
    <t>I229:L229</t>
  </si>
  <si>
    <t>H229:L229</t>
  </si>
  <si>
    <t xml:space="preserve">bisher Text: Fachkraftquote =&gt; neu: Fahckraftquote für angebundene/ integrierte KZP  </t>
  </si>
  <si>
    <t>FKQ + Text bedingt formatiert, Anzeige nur, sofern Vergütungen für eine angebundene/integrierte KZP von den vst. Sätzen abgeleitet werden</t>
  </si>
  <si>
    <t>Fachkraftquote für die angebundene/ integrierte KZP</t>
  </si>
  <si>
    <t>F19</t>
  </si>
  <si>
    <t>Inhalt gelöscht</t>
  </si>
  <si>
    <t>Fachkraftquote für angebundene/integrierte KZP</t>
  </si>
  <si>
    <t>C19</t>
  </si>
  <si>
    <t>Fachkraftquote für angebundene/integrierte KZP + bedingt formatiert, Anzeige nur wenn in TAB Allg. Angaben L45 &gt;0</t>
  </si>
  <si>
    <t>G19:H19</t>
  </si>
  <si>
    <t>Anzeige der FKQ nur wenn in TAB Allg. Angaben L45 &gt;0 - bedingt formatiert</t>
  </si>
  <si>
    <t>neue Zeilen eingefügt für Angaben nach § 113c Abs. 1 SGB XI</t>
  </si>
  <si>
    <t>Anteil der Pflege- und. Betreuungsfachkräfte in Höhe von:</t>
  </si>
  <si>
    <t>Zeile 28,29,30 + 31</t>
  </si>
  <si>
    <t xml:space="preserve">der maximal </t>
  </si>
  <si>
    <t>möglichen Personalausstattung nach § 113 c Abs. 1 Nr. 3SGB XI.</t>
  </si>
  <si>
    <t>Belegung - Stichtag</t>
  </si>
  <si>
    <t>Belegung - Prognose</t>
  </si>
  <si>
    <r>
      <t xml:space="preserve">Berechnung der Personalanhaltswerte nach </t>
    </r>
    <r>
      <rPr>
        <b/>
        <sz val="10"/>
        <color rgb="FFFF0000"/>
        <rFont val="Arial"/>
        <family val="2"/>
      </rPr>
      <t>§ 113 c Abs. 1 SGB XI</t>
    </r>
    <r>
      <rPr>
        <b/>
        <sz val="10"/>
        <color theme="1"/>
        <rFont val="Arial"/>
        <family val="2"/>
      </rPr>
      <t xml:space="preserve"> in VK - </t>
    </r>
    <r>
      <rPr>
        <b/>
        <sz val="10"/>
        <color rgb="FFFF00FF"/>
        <rFont val="Arial"/>
        <family val="2"/>
      </rPr>
      <t>Belegung - Stichtag</t>
    </r>
  </si>
  <si>
    <r>
      <t>Berechnung der Personalanhaltswerte nach</t>
    </r>
    <r>
      <rPr>
        <b/>
        <sz val="10"/>
        <color rgb="FFFF0000"/>
        <rFont val="Arial"/>
        <family val="2"/>
      </rPr>
      <t xml:space="preserve"> § 113 c Abs. 1 SGB XI</t>
    </r>
    <r>
      <rPr>
        <b/>
        <sz val="10"/>
        <color theme="1"/>
        <rFont val="Arial"/>
        <family val="2"/>
      </rPr>
      <t xml:space="preserve"> in VK -</t>
    </r>
    <r>
      <rPr>
        <b/>
        <sz val="10"/>
        <color theme="3"/>
        <rFont val="Arial"/>
        <family val="2"/>
      </rPr>
      <t xml:space="preserve"> Belegungsprognose</t>
    </r>
  </si>
  <si>
    <t>N30:U37</t>
  </si>
  <si>
    <t>Tabelle für Berechnung der Personalanhaltswerte nach § 113c Abs. 1 SGB XI eingefügt - mit Belegungsprognose</t>
  </si>
  <si>
    <t>Tabelle für Berechnung der Personalanhaltswerte nach § 113c Abs. 1 SGB XI eingefügt - mit Belegung Stichtag</t>
  </si>
  <si>
    <t xml:space="preserve">                  Anteil der Pflege- und Betreuungsfachkräfte in Höhe von</t>
  </si>
  <si>
    <t xml:space="preserve">  von der maximal möglichen Personalausstattung nach § 113 c Abs. 1 Nr. 3 SGB XI.</t>
  </si>
  <si>
    <t>Berechnung VK-Anteile nach § 113 c SGB XI</t>
  </si>
  <si>
    <t>PDL_Anteil lt. Rahmenvertrag:</t>
  </si>
  <si>
    <t>Plätze</t>
  </si>
  <si>
    <t>Ergebnis_PDL_VK für PE</t>
  </si>
  <si>
    <t>&lt; 151</t>
  </si>
  <si>
    <t>Berechnung PDL Umfang lt. RV eingefügt</t>
  </si>
  <si>
    <t>Tabelle für Berechnung der max. Personalwerte nach § 113c Abs. 1 SGB XI</t>
  </si>
  <si>
    <t>AR:AT</t>
  </si>
  <si>
    <t>AU19:AX25</t>
  </si>
  <si>
    <t>AU28:BC34</t>
  </si>
  <si>
    <t>AR388</t>
  </si>
  <si>
    <t>AR22:AR116</t>
  </si>
  <si>
    <t xml:space="preserve"> =WENN(UND($G116&lt;&gt;"";$H116&gt;0;$K116&gt;0);$H116;0) - zählt alle VK, die in dem Bereich PFK abgebildet sind inkl. PDL, stv. PDL!</t>
  </si>
  <si>
    <t>AR231:AR245</t>
  </si>
  <si>
    <t>zählt nur VK, sofern Berufsgruppe "PFK/BFK" + VK + Grundentgelt angegeben ist!</t>
  </si>
  <si>
    <t>Summe aller VK für PFK/BK inkl. PDL minus PDL-Anteil lt. RV ,  =WENNFEHLER(WENN((SUMME(AR22:AR116;AR231:AR245)-AX22)&lt;0;0;(SUMME(AR22:AR116;AR231:AR245)-AX22));0)</t>
  </si>
  <si>
    <t>AS388 + AT388</t>
  </si>
  <si>
    <t>Summe der VK-Werte getrennt für die Berufsgruppen PK/BK + PK/BK o. in den Funktionsbereichen Pflege + Betreuung</t>
  </si>
  <si>
    <t>Berechnung der VK-Werte in den Funktionsbereichen Pflege + Betreuung für die Bewertung § 113c SGB XI - Grund Kopie Kalkulation</t>
  </si>
  <si>
    <t>F249:G249</t>
  </si>
  <si>
    <t>Text:  Anteil der Pflege- und Betreuungsfachkräfte in Höhe von</t>
  </si>
  <si>
    <t>Text: von der maximal möglichen Personalausstattung nach § 113 c Abs. 1 Nr. 3 SGB XI.</t>
  </si>
  <si>
    <t>I249</t>
  </si>
  <si>
    <t>H249</t>
  </si>
  <si>
    <t>Formel für die Berechnung des Anteils der PFK/BFK an dem mx. Personalwert nach § 113c Abs. 1 Nr. 3 SGB XI =WENNFEHLER(AR388/AX34;"")</t>
  </si>
  <si>
    <t>BARMER</t>
  </si>
  <si>
    <t>Landesvertretung Sachsen</t>
  </si>
  <si>
    <t>Postfach 12 03 65</t>
  </si>
  <si>
    <t>01004 Dresden</t>
  </si>
  <si>
    <t>peter.hoeher@barmer.de</t>
  </si>
  <si>
    <t>andre.kaden@barmer.de</t>
  </si>
  <si>
    <t>alexander.bretschneider@barmer.de</t>
  </si>
  <si>
    <t>Mitglieder:</t>
  </si>
  <si>
    <t>Techniker Krankenkasse</t>
  </si>
  <si>
    <t>L44;L47;L49;L51;L53;L55; L60;L62;L64</t>
  </si>
  <si>
    <t>F44;F47;F49;F51;F53;F55;F60;F62;F64</t>
  </si>
  <si>
    <t>H29</t>
  </si>
  <si>
    <t>G29</t>
  </si>
  <si>
    <t>Formel - Prognose für % Anteil PFK/BFK an § 113c Abs. 1 Nr. 3 SGB XI  =WENN((H12+H13+H22)=0;"";(H12+H13+H22-Personalkostenaufstellung!AX22)/Personalkostenaufstellung!AX34)</t>
  </si>
  <si>
    <t xml:space="preserve">Formel - Stichtag für % Anteil PFK/BFK an § 113c Abs. 1 Nr. 3 SGB XI =WENN((G12+G13+G22)=0;"";(G12+G13+G22-Personalkostenaufstellung!AW22)/KAT!P37) </t>
  </si>
  <si>
    <t>Text: Anteil der Pflege- und. Betreuungsfachkräfte in Höhe von:</t>
  </si>
  <si>
    <t>C29</t>
  </si>
  <si>
    <t xml:space="preserve">Text: der maximal </t>
  </si>
  <si>
    <t>I29</t>
  </si>
  <si>
    <t>Text: möglichen Personalausstattung nach § 113 c Abs. 1 Nr. 3SGB XI.</t>
  </si>
  <si>
    <t>C30</t>
  </si>
  <si>
    <t>Formel =WENN('Allgemeine Angaben'!$F$7="4.";"Präsenzkräfte (4. Generation)";"")</t>
  </si>
  <si>
    <t>E14</t>
  </si>
  <si>
    <t>I17</t>
  </si>
  <si>
    <r>
      <t>Formel angepasst =WENN(H17=0;"";(((</t>
    </r>
    <r>
      <rPr>
        <b/>
        <sz val="10"/>
        <color theme="1"/>
        <rFont val="Arial"/>
        <family val="2"/>
      </rPr>
      <t>(</t>
    </r>
    <r>
      <rPr>
        <sz val="10"/>
        <color theme="1"/>
        <rFont val="Arial"/>
        <family val="2"/>
      </rPr>
      <t>H14</t>
    </r>
    <r>
      <rPr>
        <b/>
        <sz val="10"/>
        <color theme="1"/>
        <rFont val="Arial"/>
        <family val="2"/>
      </rPr>
      <t>+H15)</t>
    </r>
    <r>
      <rPr>
        <sz val="10"/>
        <color theme="1"/>
        <rFont val="Arial"/>
        <family val="2"/>
      </rPr>
      <t>*I14)+((H13+H12)*I11)))/H17)</t>
    </r>
  </si>
  <si>
    <t>Zeile 24</t>
  </si>
  <si>
    <t>ausgeblendet</t>
  </si>
  <si>
    <t>C15; C42</t>
  </si>
  <si>
    <t>bedingte Formatierung ='Allgemeine Angaben'!$D$6="4. Generation"</t>
  </si>
  <si>
    <r>
      <t>Formel angepasst =WENN((G12+G13+G22)=0;"";(G12+G13+G22-Personalkostenaufstellung!A</t>
    </r>
    <r>
      <rPr>
        <b/>
        <sz val="10"/>
        <color theme="1"/>
        <rFont val="Arial"/>
        <family val="2"/>
      </rPr>
      <t>X</t>
    </r>
    <r>
      <rPr>
        <sz val="10"/>
        <color theme="1"/>
        <rFont val="Arial"/>
        <family val="2"/>
      </rPr>
      <t>22)/KAT!P37)</t>
    </r>
  </si>
  <si>
    <t>G15,H15,G42,H42</t>
  </si>
  <si>
    <t>für Preise - angebundene/integrierte KZP: Formelbezüge von TAB Gesamtkalkulation bis 2024 auf TAB Gesamtkalkulation ab 2025</t>
  </si>
  <si>
    <t>V:X13,X14</t>
  </si>
  <si>
    <t>Format angepasst</t>
  </si>
  <si>
    <t>C58</t>
  </si>
  <si>
    <t>Formel =WENN(F22&gt;0;F22;"")</t>
  </si>
  <si>
    <t>Hinweisfelder hervorheben</t>
  </si>
  <si>
    <t>(Felder mit Hinweisen und Fehlermeldungen werden blau (="ja") bzw. weiß (="nein") hinterlegt</t>
  </si>
  <si>
    <t>Auswahl (ja, nein) hinzugefügt, um Hinweisfelder farblich zu hinterlegen; entsprechende bedingte Formatierungen in den betreffenden Tabellenblättern ergänzt</t>
  </si>
  <si>
    <t>A52,A53,B53</t>
  </si>
  <si>
    <t>A5</t>
  </si>
  <si>
    <t>angepasst auf 22.08.2024</t>
  </si>
  <si>
    <t>STD_VG_PFK</t>
  </si>
  <si>
    <t>STD_VG_PHK_mit Ausbildung</t>
  </si>
  <si>
    <t>STD_VG_PHK_ohne Ausbildung</t>
  </si>
  <si>
    <t>STD_VG_einr. ind. Egniveau</t>
  </si>
  <si>
    <t>VK_PFK</t>
  </si>
  <si>
    <t>VK_PHK_mit Ausbildung</t>
  </si>
  <si>
    <t>VK_PHK_ohne Ausbildung</t>
  </si>
  <si>
    <t>GES_VG_PFK</t>
  </si>
  <si>
    <t>GES_VG_PHK_mit Ausbildung</t>
  </si>
  <si>
    <t>GES_VG_PHK_ohne Ausbildung</t>
  </si>
  <si>
    <t>Allgemeine Hinweise</t>
  </si>
  <si>
    <t>Version 22.08.2024 in PSK vom 26.08.2024 abgestimmt eingefügt</t>
  </si>
  <si>
    <t>Personalaufstellung</t>
  </si>
  <si>
    <t>Z394:AI395</t>
  </si>
  <si>
    <t>Hilfstabelle für Administration eingefügt, fasst Werte aus G394;H394;J394;G400;G396;H396;J396;G402;H402;J402 zusammen</t>
  </si>
  <si>
    <t>J38</t>
  </si>
  <si>
    <t>Datenüberprüfung Text in Bezug zu WPH deaktiviert, da keine Eingabemöglichkeit mehr, Zelle geschützt</t>
  </si>
  <si>
    <t>Hyperlink</t>
  </si>
  <si>
    <t>Name und Bezug korrigiert</t>
  </si>
  <si>
    <t>Gesamtkalkulation bis 2024</t>
  </si>
  <si>
    <t>A1:Z403</t>
  </si>
  <si>
    <t>Druckbereich festgelegt</t>
  </si>
  <si>
    <t>Zeile 386;388;391;395;399;401;403</t>
  </si>
  <si>
    <t>Zeilenhöhe 5</t>
  </si>
  <si>
    <t>J60</t>
  </si>
  <si>
    <t>J62</t>
  </si>
  <si>
    <t>J64</t>
  </si>
  <si>
    <t>L60</t>
  </si>
  <si>
    <t>L62</t>
  </si>
  <si>
    <t>L64</t>
  </si>
  <si>
    <t xml:space="preserve"> =WENNFEHLER('Gesamtkalkulation ab 2025'!V52;"")</t>
  </si>
  <si>
    <t xml:space="preserve"> =WENNFEHLER('Gesamtkalkulation ab 2025'!R52;"")</t>
  </si>
  <si>
    <t xml:space="preserve"> =WENNFEHLER('Gesamtkalkulation ab 2025'!T52;"")</t>
  </si>
  <si>
    <t xml:space="preserve"> =WENNFEHLER('Gesamtkalkulation ab 2025'!V54;"")</t>
  </si>
  <si>
    <t xml:space="preserve"> =WENNFEHLER('Gesamtkalkulation ab 2025'!R54;"")</t>
  </si>
  <si>
    <t xml:space="preserve"> =WENNFEHLER('Gesamtkalkulation ab 2025'!T54;"")</t>
  </si>
  <si>
    <t>Formel fehlte</t>
  </si>
  <si>
    <r>
      <t xml:space="preserve">Text gelöscht. </t>
    </r>
    <r>
      <rPr>
        <strike/>
        <sz val="10"/>
        <color theme="1"/>
        <rFont val="Arial"/>
        <family val="2"/>
      </rPr>
      <t xml:space="preserve">Die Angaben in den Spalten A bis E legt die Einrichtung im Rahmen der Plausibilitätsprüfung auf Anforderung ohne substantiierte Begründung vor (§ 32 Abs. 3 Rahmenvertrag) </t>
    </r>
  </si>
  <si>
    <t>A6:E7</t>
  </si>
  <si>
    <t>Gesamtkalkulation ab 2025 umbenannt in Gesamtkalkulation ab XXX</t>
  </si>
  <si>
    <t>Leistungsbeträge von 2025 entfernt</t>
  </si>
  <si>
    <t>Gesamtkalkulation bis 2024 umbenannt in Gesamtkalkulation</t>
  </si>
  <si>
    <t xml:space="preserve">Leistungsbeträge von 2025 in J12;N12;P12;L12 </t>
  </si>
  <si>
    <t>J42:J64</t>
  </si>
  <si>
    <t>L42:L64</t>
  </si>
  <si>
    <t>Inhalte gelöscht inkl. Bedingte Formatierung (hier waren erst die Preise für die angebundene/integrierte KZP - Werte gezogen aus Gesamtkalkulation ab 2025)</t>
  </si>
  <si>
    <t>2024 Text gelöscht</t>
  </si>
  <si>
    <t>F44:F64</t>
  </si>
  <si>
    <t>Preise werden aus Gesamtkalkulation Zeile 52 gezogen</t>
  </si>
  <si>
    <t>J42:K44</t>
  </si>
  <si>
    <t>Zellen verbunden</t>
  </si>
  <si>
    <t>verguetung-pflege.sac@vdek.com</t>
  </si>
  <si>
    <t>Pflegesätze und Vergütungen (Unterkunft, Verpflegung), 43b für angebundene/ integrierte KZP - verknüpft mit Gesamtkalkulation - Zeile 54, bedingt formatiert</t>
  </si>
  <si>
    <t>Zeitraum der letzten 12 Monate oder abgeschlossenen Kalenderjahr</t>
  </si>
  <si>
    <t>A9</t>
  </si>
  <si>
    <r>
      <t>Text korrigiert: Zeitraum der letzten 12 Monate od</t>
    </r>
    <r>
      <rPr>
        <sz val="10"/>
        <color rgb="FFFF0000"/>
        <rFont val="Arial"/>
        <family val="2"/>
      </rPr>
      <t>e</t>
    </r>
    <r>
      <rPr>
        <sz val="10"/>
        <color theme="1"/>
        <rFont val="Arial"/>
        <family val="2"/>
      </rPr>
      <t>r abgeschlossenen Kalenderjahr</t>
    </r>
  </si>
  <si>
    <t>Version vom 14.11.2024 eingefügt</t>
  </si>
  <si>
    <t>gehe weiter zu Gesamtkalkulation</t>
  </si>
  <si>
    <t>alle TABS</t>
  </si>
  <si>
    <t>Fußzeile angepasst</t>
  </si>
  <si>
    <t>Version:21.11.2024 .... PSK Beschluss vom: 07.11.2024</t>
  </si>
  <si>
    <t>bedingte Formatierung gelöscht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</si>
</sst>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d/m/yy"/>
    <numFmt numFmtId="167" formatCode="#,##0\ &quot;€&quot;"/>
    <numFmt numFmtId="168" formatCode="0.000"/>
    <numFmt numFmtId="169" formatCode="#,##0.000_ ;[Red]\-#,##0.000\ "/>
    <numFmt numFmtId="170" formatCode="0.000\ &quot;VK&quot;"/>
    <numFmt numFmtId="171" formatCode="#,##0.00\ _€"/>
    <numFmt numFmtId="172" formatCode="0\ &quot;%&quot;"/>
    <numFmt numFmtId="173" formatCode="#,##0.000\ &quot;€&quot;"/>
    <numFmt numFmtId="174" formatCode="0.000%"/>
    <numFmt numFmtId="175" formatCode="0.0000"/>
    <numFmt numFmtId="176" formatCode="#,##0.0000"/>
    <numFmt numFmtId="177" formatCode="_-* #,##0\ [$€-407]_-;\-* #,##0\ [$€-407]_-;_-* &quot;-&quot;??\ [$€-407]_-;_-@_-"/>
    <numFmt numFmtId="178" formatCode="0.0\ %"/>
    <numFmt numFmtId="179" formatCode="#,##0.000"/>
    <numFmt numFmtId="180" formatCode="#,##0.00\ &quot;€/VK&quot;"/>
    <numFmt numFmtId="181" formatCode="#,##0\ ;\-\ #,##0\ ;&quot;-&quot;\ \ ;@"/>
    <numFmt numFmtId="182" formatCode="#,##0.00\ ;\-#,##0.00\ ;&quot;-&quot;\ ??;@"/>
    <numFmt numFmtId="183" formatCode="#,##0\ ;\-#,##0\ ;&quot;-&quot;\ \ \ ;@"/>
    <numFmt numFmtId="184" formatCode="#,##0.00\ ;\-#,##0.00\ ;&quot;-&quot;\ \ \ \ \ ;@"/>
    <numFmt numFmtId="185" formatCode="0.00_ &quot;€&quot;"/>
    <numFmt numFmtId="186" formatCode="0.00\ &quot;€&quot;"/>
    <numFmt numFmtId="187" formatCode="_-\ #,##0.00\ &quot;€/VK&quot;"/>
    <numFmt numFmtId="188" formatCode="#,##0\ &quot;€/VK&quot;"/>
  </numFmts>
  <fonts count="207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11"/>
      <color theme="3" tint="-0.24997711111789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theme="8" tint="-0.249977111117893"/>
      <name val="Arial"/>
      <family val="2"/>
    </font>
    <font>
      <sz val="11"/>
      <color theme="5" tint="-0.499984740745262"/>
      <name val="Arial"/>
      <family val="2"/>
    </font>
    <font>
      <sz val="10"/>
      <color rgb="FF0070C0"/>
      <name val="Arial"/>
      <family val="2"/>
    </font>
    <font>
      <u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11"/>
      <color rgb="FF7030A0"/>
      <name val="Arial"/>
      <family val="2"/>
    </font>
    <font>
      <sz val="11"/>
      <color theme="9" tint="-0.499984740745262"/>
      <name val="Arial"/>
      <family val="2"/>
    </font>
    <font>
      <sz val="10"/>
      <color rgb="FF00B050"/>
      <name val="Arial"/>
      <family val="2"/>
    </font>
    <font>
      <sz val="10"/>
      <color rgb="FF7030A0"/>
      <name val="Arial"/>
      <family val="2"/>
    </font>
    <font>
      <sz val="10"/>
      <color theme="3" tint="-0.249977111117893"/>
      <name val="Arial"/>
      <family val="2"/>
    </font>
    <font>
      <sz val="11"/>
      <color rgb="FF0070C0"/>
      <name val="Arial"/>
      <family val="2"/>
    </font>
    <font>
      <sz val="8"/>
      <color theme="1"/>
      <name val="Arial"/>
      <family val="2"/>
    </font>
    <font>
      <sz val="8"/>
      <color rgb="FF0070C0"/>
      <name val="Arial"/>
      <family val="2"/>
    </font>
    <font>
      <sz val="11"/>
      <color rgb="FFC00000"/>
      <name val="Arial"/>
      <family val="2"/>
    </font>
    <font>
      <i/>
      <sz val="10"/>
      <name val="Arial"/>
      <family val="2"/>
    </font>
    <font>
      <i/>
      <sz val="10"/>
      <name val="Aial"/>
    </font>
    <font>
      <i/>
      <sz val="10"/>
      <name val="Wingdings"/>
      <charset val="2"/>
    </font>
    <font>
      <b/>
      <sz val="12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b/>
      <sz val="10"/>
      <color rgb="FF0070C0"/>
      <name val="Arial"/>
      <family val="2"/>
    </font>
    <font>
      <b/>
      <sz val="10"/>
      <color theme="3" tint="-0.249977111117893"/>
      <name val="Arial"/>
      <family val="2"/>
    </font>
    <font>
      <sz val="11"/>
      <color rgb="FF92D050"/>
      <name val="Arial"/>
      <family val="2"/>
    </font>
    <font>
      <sz val="9"/>
      <color theme="1"/>
      <name val="Arial"/>
      <family val="2"/>
    </font>
    <font>
      <b/>
      <u/>
      <sz val="12"/>
      <name val="Arial"/>
      <family val="2"/>
    </font>
    <font>
      <b/>
      <sz val="11"/>
      <color rgb="FF7030A0"/>
      <name val="Arial"/>
      <family val="2"/>
    </font>
    <font>
      <b/>
      <u/>
      <sz val="10"/>
      <color theme="1"/>
      <name val="Arial"/>
      <family val="2"/>
    </font>
    <font>
      <sz val="10"/>
      <color theme="0"/>
      <name val="Arial"/>
      <family val="2"/>
    </font>
    <font>
      <u/>
      <sz val="10"/>
      <color rgb="FF0070C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3" tint="-0.249977111117893"/>
      <name val="Arial"/>
      <family val="2"/>
    </font>
    <font>
      <sz val="10"/>
      <color theme="1"/>
      <name val="Palatino Linotype"/>
      <family val="2"/>
      <scheme val="minor"/>
    </font>
    <font>
      <b/>
      <u/>
      <sz val="10"/>
      <name val="Arial"/>
      <family val="2"/>
    </font>
    <font>
      <sz val="14"/>
      <name val="Arial"/>
      <family val="2"/>
    </font>
    <font>
      <sz val="48"/>
      <name val="Arial"/>
      <family val="2"/>
    </font>
    <font>
      <b/>
      <i/>
      <sz val="9"/>
      <color rgb="FF0070C0"/>
      <name val="Arial"/>
      <family val="2"/>
    </font>
    <font>
      <b/>
      <i/>
      <sz val="9"/>
      <color theme="1"/>
      <name val="Arial"/>
      <family val="2"/>
    </font>
    <font>
      <sz val="10"/>
      <color theme="0" tint="-0.249977111117893"/>
      <name val="Arial"/>
      <family val="2"/>
    </font>
    <font>
      <b/>
      <sz val="11"/>
      <color rgb="FFC00000"/>
      <name val="Arial"/>
      <family val="2"/>
    </font>
    <font>
      <b/>
      <sz val="8"/>
      <name val="Arial"/>
      <family val="2"/>
    </font>
    <font>
      <vertAlign val="superscript"/>
      <sz val="8"/>
      <color rgb="FF0070C0"/>
      <name val="Arial"/>
      <family val="2"/>
    </font>
    <font>
      <sz val="11"/>
      <color rgb="FF00B0F0"/>
      <name val="Arial"/>
      <family val="2"/>
    </font>
    <font>
      <sz val="10"/>
      <color rgb="FF00B0F0"/>
      <name val="Arial"/>
      <family val="2"/>
    </font>
    <font>
      <sz val="9"/>
      <color rgb="FFFF0000"/>
      <name val="Arial"/>
      <family val="2"/>
    </font>
    <font>
      <sz val="10"/>
      <color theme="3"/>
      <name val="Arial"/>
      <family val="2"/>
    </font>
    <font>
      <sz val="11"/>
      <color theme="3"/>
      <name val="Arial"/>
      <family val="2"/>
    </font>
    <font>
      <b/>
      <sz val="10"/>
      <color theme="7"/>
      <name val="Arial"/>
      <family val="2"/>
    </font>
    <font>
      <b/>
      <sz val="9"/>
      <name val="Arial"/>
      <family val="2"/>
    </font>
    <font>
      <b/>
      <sz val="10"/>
      <name val="Wingdings"/>
      <charset val="2"/>
    </font>
    <font>
      <b/>
      <sz val="14"/>
      <name val="Arial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i/>
      <sz val="10"/>
      <color theme="1"/>
      <name val="Arial"/>
      <family val="2"/>
    </font>
    <font>
      <b/>
      <sz val="10"/>
      <color rgb="FF7030A0"/>
      <name val="Arial"/>
      <family val="2"/>
    </font>
    <font>
      <sz val="11"/>
      <color theme="6"/>
      <name val="Arial"/>
      <family val="2"/>
    </font>
    <font>
      <sz val="10"/>
      <color theme="6"/>
      <name val="Arial"/>
      <family val="2"/>
    </font>
    <font>
      <b/>
      <sz val="10"/>
      <color theme="6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sz val="11"/>
      <color rgb="FFFFC000"/>
      <name val="Arial"/>
      <family val="2"/>
    </font>
    <font>
      <sz val="10"/>
      <color rgb="FFFFC000"/>
      <name val="Arial"/>
      <family val="2"/>
    </font>
    <font>
      <sz val="11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10"/>
      <color theme="3" tint="0.39997558519241921"/>
      <name val="Arial"/>
      <family val="2"/>
    </font>
    <font>
      <u/>
      <sz val="10"/>
      <color rgb="FFFF0000"/>
      <name val="Arial"/>
      <family val="2"/>
    </font>
    <font>
      <b/>
      <i/>
      <sz val="11"/>
      <name val="Arial"/>
      <family val="2"/>
    </font>
    <font>
      <sz val="10"/>
      <color rgb="FFFF00FF"/>
      <name val="Arial"/>
      <family val="2"/>
    </font>
    <font>
      <sz val="11"/>
      <color rgb="FFFF00FF"/>
      <name val="Arial"/>
      <family val="2"/>
    </font>
    <font>
      <b/>
      <sz val="9"/>
      <color rgb="FFFF0000"/>
      <name val="Arial"/>
      <family val="2"/>
    </font>
    <font>
      <u/>
      <sz val="11"/>
      <color rgb="FFFF00FF"/>
      <name val="Arial"/>
      <family val="2"/>
    </font>
    <font>
      <u/>
      <sz val="10"/>
      <color rgb="FFFF00FF"/>
      <name val="Arial"/>
      <family val="2"/>
    </font>
    <font>
      <b/>
      <sz val="10"/>
      <color rgb="FFFF00FF"/>
      <name val="Arial"/>
      <family val="2"/>
    </font>
    <font>
      <strike/>
      <sz val="10"/>
      <color theme="1"/>
      <name val="Arial"/>
      <family val="2"/>
    </font>
    <font>
      <b/>
      <i/>
      <sz val="9"/>
      <color rgb="FFFF00FF"/>
      <name val="Arial"/>
      <family val="2"/>
    </font>
    <font>
      <b/>
      <sz val="11"/>
      <color rgb="FFFF00FF"/>
      <name val="Arial"/>
      <family val="2"/>
    </font>
    <font>
      <sz val="9"/>
      <color rgb="FFFF00FF"/>
      <name val="Arial"/>
      <family val="2"/>
    </font>
    <font>
      <strike/>
      <sz val="10"/>
      <color theme="3"/>
      <name val="Arial"/>
      <family val="2"/>
    </font>
    <font>
      <u/>
      <sz val="9"/>
      <color rgb="FFFF00FF"/>
      <name val="Arial"/>
      <family val="2"/>
    </font>
    <font>
      <sz val="9"/>
      <color rgb="FF0070C0"/>
      <name val="Arial"/>
      <family val="2"/>
    </font>
    <font>
      <b/>
      <strike/>
      <sz val="10"/>
      <color theme="3"/>
      <name val="Arial"/>
      <family val="2"/>
    </font>
    <font>
      <b/>
      <strike/>
      <sz val="10"/>
      <color theme="7"/>
      <name val="Arial"/>
      <family val="2"/>
    </font>
    <font>
      <strike/>
      <u val="double"/>
      <sz val="10"/>
      <color theme="3"/>
      <name val="Arial"/>
      <family val="2"/>
    </font>
    <font>
      <strike/>
      <sz val="10"/>
      <color theme="7"/>
      <name val="Arial"/>
      <family val="2"/>
    </font>
    <font>
      <strike/>
      <u/>
      <sz val="10"/>
      <color theme="3"/>
      <name val="Arial"/>
      <family val="2"/>
    </font>
    <font>
      <strike/>
      <sz val="11"/>
      <color theme="3"/>
      <name val="Arial"/>
      <family val="2"/>
    </font>
    <font>
      <strike/>
      <sz val="9"/>
      <color theme="3"/>
      <name val="Arial"/>
      <family val="2"/>
    </font>
    <font>
      <strike/>
      <sz val="11"/>
      <color theme="1"/>
      <name val="Arial"/>
      <family val="2"/>
    </font>
    <font>
      <b/>
      <sz val="11"/>
      <color theme="3"/>
      <name val="Arial"/>
      <family val="2"/>
    </font>
    <font>
      <sz val="9"/>
      <color theme="3"/>
      <name val="Arial"/>
      <family val="2"/>
    </font>
    <font>
      <b/>
      <u/>
      <sz val="10"/>
      <color theme="3"/>
      <name val="Arial"/>
      <family val="2"/>
    </font>
    <font>
      <b/>
      <sz val="9"/>
      <color theme="3"/>
      <name val="Arial"/>
      <family val="2"/>
    </font>
    <font>
      <b/>
      <i/>
      <sz val="10"/>
      <color theme="3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theme="0"/>
      <name val="Arial"/>
      <family val="2"/>
    </font>
    <font>
      <sz val="10"/>
      <color theme="7"/>
      <name val="Arial"/>
      <family val="2"/>
    </font>
    <font>
      <sz val="9"/>
      <color theme="7"/>
      <name val="Arial"/>
      <family val="2"/>
    </font>
    <font>
      <sz val="9"/>
      <color rgb="FF09D2E7"/>
      <name val="Arial"/>
      <family val="2"/>
    </font>
    <font>
      <b/>
      <i/>
      <sz val="9"/>
      <color rgb="FF09D2E7"/>
      <name val="Arial"/>
      <family val="2"/>
    </font>
    <font>
      <sz val="10"/>
      <color rgb="FF09D2E7"/>
      <name val="Arial"/>
      <family val="2"/>
    </font>
    <font>
      <strike/>
      <sz val="9"/>
      <color theme="1"/>
      <name val="Arial"/>
      <family val="2"/>
    </font>
    <font>
      <sz val="9"/>
      <color rgb="FF7030A0"/>
      <name val="Arial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1"/>
      <color theme="7" tint="-0.249977111117893"/>
      <name val="Arial"/>
      <family val="2"/>
    </font>
    <font>
      <sz val="9"/>
      <color theme="7" tint="-0.249977111117893"/>
      <name val="Arial"/>
      <family val="2"/>
    </font>
    <font>
      <sz val="10"/>
      <color theme="7" tint="-0.249977111117893"/>
      <name val="Arial"/>
      <family val="2"/>
    </font>
    <font>
      <sz val="11"/>
      <color theme="2" tint="-0.499984740745262"/>
      <name val="Arial"/>
      <family val="2"/>
    </font>
    <font>
      <sz val="8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9"/>
      <color theme="2" tint="-0.499984740745262"/>
      <name val="Arial"/>
      <family val="2"/>
    </font>
    <font>
      <b/>
      <sz val="11"/>
      <color theme="2" tint="-0.499984740745262"/>
      <name val="Arial"/>
      <family val="2"/>
    </font>
    <font>
      <sz val="9"/>
      <color theme="2" tint="-0.749992370372631"/>
      <name val="Arial"/>
      <family val="2"/>
    </font>
    <font>
      <sz val="11"/>
      <color theme="8"/>
      <name val="Arial"/>
      <family val="2"/>
    </font>
    <font>
      <sz val="11"/>
      <color theme="0" tint="-0.249977111117893"/>
      <name val="Arial"/>
      <family val="2"/>
    </font>
    <font>
      <strike/>
      <sz val="9"/>
      <color theme="7" tint="-0.249977111117893"/>
      <name val="Arial"/>
      <family val="2"/>
    </font>
    <font>
      <strike/>
      <sz val="11"/>
      <color rgb="FFFF00FF"/>
      <name val="Arial"/>
      <family val="2"/>
    </font>
    <font>
      <strike/>
      <sz val="10"/>
      <color theme="8"/>
      <name val="Arial"/>
      <family val="2"/>
    </font>
    <font>
      <sz val="9"/>
      <color rgb="FF660066"/>
      <name val="Arial"/>
      <family val="2"/>
    </font>
    <font>
      <sz val="10"/>
      <color rgb="FF660066"/>
      <name val="Arial"/>
      <family val="2"/>
    </font>
    <font>
      <strike/>
      <sz val="10"/>
      <color rgb="FF0070C0"/>
      <name val="Arial"/>
      <family val="2"/>
    </font>
    <font>
      <sz val="10"/>
      <color theme="9" tint="-0.499984740745262"/>
      <name val="Arial"/>
      <family val="2"/>
    </font>
    <font>
      <b/>
      <sz val="9"/>
      <color theme="1"/>
      <name val="Arial"/>
      <family val="2"/>
    </font>
    <font>
      <b/>
      <sz val="10"/>
      <color theme="9" tint="-0.499984740745262"/>
      <name val="Arial"/>
      <family val="2"/>
    </font>
    <font>
      <b/>
      <u/>
      <sz val="10"/>
      <color rgb="FFFF0000"/>
      <name val="Arial"/>
      <family val="2"/>
    </font>
    <font>
      <b/>
      <sz val="16"/>
      <name val="Arial"/>
      <family val="2"/>
    </font>
    <font>
      <u/>
      <sz val="11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 tint="-4.9989318521683403E-2"/>
      <name val="Arial"/>
      <family val="2"/>
    </font>
    <font>
      <b/>
      <sz val="9"/>
      <color rgb="FF0070C0"/>
      <name val="Arial"/>
      <family val="2"/>
    </font>
    <font>
      <b/>
      <sz val="9"/>
      <color theme="3" tint="-0.249977111117893"/>
      <name val="Arial"/>
      <family val="2"/>
    </font>
    <font>
      <b/>
      <u/>
      <sz val="10"/>
      <color rgb="FF0070C0"/>
      <name val="Arial"/>
      <family val="2"/>
    </font>
    <font>
      <sz val="10"/>
      <color theme="0" tint="-0.14999847407452621"/>
      <name val="Arial"/>
      <family val="2"/>
    </font>
    <font>
      <sz val="11"/>
      <color theme="0" tint="-0.14999847407452621"/>
      <name val="Arial"/>
      <family val="2"/>
    </font>
    <font>
      <sz val="7"/>
      <color theme="0" tint="-0.34998626667073579"/>
      <name val="Arial"/>
      <family val="2"/>
    </font>
    <font>
      <sz val="10"/>
      <color theme="0" tint="-4.9989318521683403E-2"/>
      <name val="Arial"/>
      <family val="2"/>
    </font>
    <font>
      <sz val="10"/>
      <color theme="2" tint="-0.749992370372631"/>
      <name val="Arial"/>
      <family val="2"/>
    </font>
    <font>
      <b/>
      <sz val="10"/>
      <color theme="3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lightGray">
        <fgColor theme="6" tint="0.599963377788628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lightGray">
        <fgColor theme="6" tint="0.59996337778862885"/>
        <bgColor theme="0" tint="-4.9989318521683403E-2"/>
      </patternFill>
    </fill>
    <fill>
      <patternFill patternType="lightGray">
        <fgColor theme="6" tint="0.59996337778862885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ECD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2FB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BFD9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4C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9.9978637043366805E-2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rgb="FF0070C0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theme="6" tint="-0.24994659260841701"/>
      </top>
      <bottom/>
      <diagonal/>
    </border>
    <border>
      <left style="dotted">
        <color auto="1"/>
      </left>
      <right style="dotted">
        <color auto="1"/>
      </right>
      <top style="medium">
        <color rgb="FF0070C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rgb="FF0070C0"/>
      </right>
      <top style="medium">
        <color rgb="FF0070C0"/>
      </top>
      <bottom/>
      <diagonal/>
    </border>
    <border>
      <left style="dotted">
        <color auto="1"/>
      </left>
      <right style="medium">
        <color rgb="FF0070C0"/>
      </right>
      <top/>
      <bottom style="medium">
        <color rgb="FF0070C0"/>
      </bottom>
      <diagonal/>
    </border>
    <border>
      <left style="dotted">
        <color auto="1"/>
      </left>
      <right style="medium">
        <color rgb="FF0070C0"/>
      </right>
      <top/>
      <bottom/>
      <diagonal/>
    </border>
    <border>
      <left style="medium">
        <color rgb="FF0070C0"/>
      </left>
      <right style="dotted">
        <color auto="1"/>
      </right>
      <top style="medium">
        <color rgb="FF0070C0"/>
      </top>
      <bottom/>
      <diagonal/>
    </border>
    <border>
      <left style="medium">
        <color rgb="FF0070C0"/>
      </left>
      <right style="dotted">
        <color auto="1"/>
      </right>
      <top/>
      <bottom style="medium">
        <color rgb="FF0070C0"/>
      </bottom>
      <diagonal/>
    </border>
    <border>
      <left style="medium">
        <color rgb="FF0070C0"/>
      </left>
      <right style="dotted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auto="1"/>
      </right>
      <top style="medium">
        <color theme="6" tint="-0.24994659260841701"/>
      </top>
      <bottom/>
      <diagonal/>
    </border>
    <border>
      <left style="dotted">
        <color auto="1"/>
      </left>
      <right style="thin">
        <color indexed="64"/>
      </right>
      <top style="medium">
        <color theme="6" tint="-0.24994659260841701"/>
      </top>
      <bottom/>
      <diagonal/>
    </border>
    <border>
      <left style="thin">
        <color indexed="64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70C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31">
    <xf numFmtId="0" fontId="0" fillId="0" borderId="0"/>
    <xf numFmtId="164" fontId="48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44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48" fillId="18" borderId="85" applyNumberFormat="0" applyAlignment="0">
      <protection locked="0"/>
    </xf>
    <xf numFmtId="0" fontId="48" fillId="20" borderId="0" applyNumberFormat="0" applyBorder="0" applyAlignment="0" applyProtection="0"/>
    <xf numFmtId="178" fontId="59" fillId="0" borderId="0" applyFont="0" applyFill="0" applyBorder="0" applyAlignment="0" applyProtection="0"/>
    <xf numFmtId="0" fontId="48" fillId="19" borderId="0" applyNumberFormat="0" applyFont="0" applyBorder="0" applyAlignment="0" applyProtection="0"/>
    <xf numFmtId="0" fontId="48" fillId="20" borderId="0" applyNumberFormat="0" applyFont="0" applyBorder="0" applyAlignment="0" applyProtection="0"/>
    <xf numFmtId="14" fontId="59" fillId="18" borderId="14" applyFont="0" applyFill="0" applyBorder="0" applyAlignment="0" applyProtection="0">
      <alignment vertical="center"/>
      <protection locked="0"/>
    </xf>
    <xf numFmtId="0" fontId="48" fillId="18" borderId="85" applyNumberFormat="0" applyAlignment="0">
      <protection locked="0"/>
    </xf>
    <xf numFmtId="0" fontId="52" fillId="18" borderId="14" applyNumberFormat="0" applyFont="0" applyAlignment="0">
      <protection locked="0"/>
    </xf>
    <xf numFmtId="0" fontId="59" fillId="0" borderId="0" applyNumberFormat="0" applyFont="0" applyBorder="0" applyAlignment="0"/>
    <xf numFmtId="0" fontId="59" fillId="23" borderId="0" applyNumberFormat="0" applyFont="0" applyBorder="0" applyAlignment="0" applyProtection="0"/>
    <xf numFmtId="0" fontId="59" fillId="0" borderId="0" applyBorder="0">
      <alignment vertical="center"/>
    </xf>
    <xf numFmtId="2" fontId="59" fillId="0" borderId="0" applyFont="0" applyFill="0" applyBorder="0" applyAlignment="0" applyProtection="0"/>
    <xf numFmtId="49" fontId="59" fillId="0" borderId="0" applyFont="0" applyFill="0" applyBorder="0" applyAlignment="0" applyProtection="0">
      <alignment vertical="center"/>
    </xf>
    <xf numFmtId="179" fontId="59" fillId="0" borderId="0" applyFont="0" applyFill="0" applyBorder="0" applyAlignment="0" applyProtection="0"/>
    <xf numFmtId="0" fontId="158" fillId="0" borderId="0" applyBorder="0">
      <alignment vertical="center"/>
    </xf>
    <xf numFmtId="0" fontId="48" fillId="19" borderId="0" applyNumberFormat="0" applyFont="0" applyBorder="0" applyAlignment="0" applyProtection="0"/>
    <xf numFmtId="0" fontId="48" fillId="20" borderId="0" applyNumberFormat="0" applyFont="0" applyBorder="0" applyAlignment="0" applyProtection="0"/>
    <xf numFmtId="14" fontId="59" fillId="18" borderId="14" applyFont="0" applyFill="0" applyBorder="0" applyAlignment="0" applyProtection="0">
      <alignment vertical="center"/>
      <protection locked="0"/>
    </xf>
    <xf numFmtId="183" fontId="59" fillId="0" borderId="0" applyFont="0" applyFill="0" applyBorder="0" applyAlignment="0" applyProtection="0"/>
    <xf numFmtId="184" fontId="59" fillId="0" borderId="0" applyFont="0" applyFill="0" applyBorder="0" applyAlignment="0" applyProtection="0"/>
    <xf numFmtId="0" fontId="159" fillId="0" borderId="0" applyNumberFormat="0" applyFill="0" applyBorder="0" applyAlignment="0" applyProtection="0">
      <alignment vertical="top"/>
      <protection locked="0"/>
    </xf>
    <xf numFmtId="9" fontId="59" fillId="0" borderId="0" applyFont="0" applyFill="0" applyBorder="0" applyAlignment="0" applyProtection="0"/>
    <xf numFmtId="0" fontId="59" fillId="0" borderId="0"/>
    <xf numFmtId="0" fontId="59" fillId="0" borderId="0"/>
    <xf numFmtId="182" fontId="59" fillId="0" borderId="0" applyFont="0" applyFill="0" applyBorder="0" applyAlignment="0" applyProtection="0"/>
    <xf numFmtId="181" fontId="59" fillId="0" borderId="0" applyFont="0" applyFill="0" applyBorder="0" applyAlignment="0" applyProtection="0"/>
  </cellStyleXfs>
  <cellXfs count="1884">
    <xf numFmtId="0" fontId="0" fillId="0" borderId="0" xfId="0"/>
    <xf numFmtId="0" fontId="47" fillId="0" borderId="0" xfId="0" applyFont="1"/>
    <xf numFmtId="0" fontId="49" fillId="0" borderId="0" xfId="0" applyFont="1"/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53" fillId="0" borderId="0" xfId="0" applyFont="1" applyProtection="1">
      <protection hidden="1"/>
    </xf>
    <xf numFmtId="0" fontId="54" fillId="0" borderId="0" xfId="0" applyFont="1" applyAlignment="1" applyProtection="1">
      <alignment horizontal="center"/>
      <protection hidden="1"/>
    </xf>
    <xf numFmtId="0" fontId="57" fillId="0" borderId="0" xfId="0" applyFont="1"/>
    <xf numFmtId="0" fontId="49" fillId="0" borderId="0" xfId="0" applyFont="1" applyProtection="1">
      <protection hidden="1"/>
    </xf>
    <xf numFmtId="0" fontId="47" fillId="0" borderId="0" xfId="0" applyFont="1" applyProtection="1">
      <protection hidden="1"/>
    </xf>
    <xf numFmtId="0" fontId="59" fillId="0" borderId="5" xfId="0" applyFont="1" applyBorder="1" applyProtection="1">
      <protection hidden="1"/>
    </xf>
    <xf numFmtId="0" fontId="60" fillId="0" borderId="0" xfId="0" applyFont="1" applyAlignment="1" applyProtection="1">
      <alignment vertical="top"/>
      <protection hidden="1"/>
    </xf>
    <xf numFmtId="0" fontId="60" fillId="0" borderId="5" xfId="0" applyFont="1" applyBorder="1" applyAlignment="1" applyProtection="1">
      <alignment vertical="top"/>
      <protection hidden="1"/>
    </xf>
    <xf numFmtId="0" fontId="60" fillId="0" borderId="0" xfId="0" applyFont="1" applyProtection="1">
      <protection hidden="1"/>
    </xf>
    <xf numFmtId="0" fontId="54" fillId="0" borderId="0" xfId="0" applyFont="1" applyProtection="1">
      <protection hidden="1"/>
    </xf>
    <xf numFmtId="0" fontId="47" fillId="3" borderId="7" xfId="0" applyFont="1" applyFill="1" applyBorder="1" applyAlignment="1" applyProtection="1">
      <alignment horizontal="center"/>
      <protection locked="0"/>
    </xf>
    <xf numFmtId="0" fontId="47" fillId="0" borderId="0" xfId="0" applyFont="1" applyAlignment="1" applyProtection="1">
      <alignment horizontal="right"/>
      <protection hidden="1"/>
    </xf>
    <xf numFmtId="0" fontId="0" fillId="3" borderId="0" xfId="0" applyFill="1" applyProtection="1">
      <protection locked="0"/>
    </xf>
    <xf numFmtId="0" fontId="59" fillId="0" borderId="4" xfId="0" applyFont="1" applyBorder="1"/>
    <xf numFmtId="0" fontId="54" fillId="0" borderId="0" xfId="0" applyFont="1"/>
    <xf numFmtId="0" fontId="59" fillId="0" borderId="0" xfId="0" applyFont="1"/>
    <xf numFmtId="2" fontId="59" fillId="0" borderId="0" xfId="0" applyNumberFormat="1" applyFont="1" applyAlignment="1">
      <alignment horizontal="right"/>
    </xf>
    <xf numFmtId="2" fontId="59" fillId="0" borderId="0" xfId="0" applyNumberFormat="1" applyFont="1" applyAlignment="1">
      <alignment horizontal="center"/>
    </xf>
    <xf numFmtId="14" fontId="47" fillId="3" borderId="14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47" fillId="0" borderId="4" xfId="0" applyFont="1" applyBorder="1"/>
    <xf numFmtId="14" fontId="47" fillId="0" borderId="0" xfId="0" applyNumberFormat="1" applyFont="1" applyAlignment="1">
      <alignment horizontal="right"/>
    </xf>
    <xf numFmtId="0" fontId="47" fillId="0" borderId="5" xfId="0" applyFont="1" applyBorder="1"/>
    <xf numFmtId="0" fontId="0" fillId="0" borderId="4" xfId="0" applyBorder="1"/>
    <xf numFmtId="0" fontId="0" fillId="0" borderId="2" xfId="0" applyBorder="1"/>
    <xf numFmtId="0" fontId="60" fillId="0" borderId="2" xfId="0" applyFont="1" applyBorder="1" applyAlignment="1">
      <alignment vertical="top"/>
    </xf>
    <xf numFmtId="0" fontId="60" fillId="0" borderId="2" xfId="0" applyFont="1" applyBorder="1" applyAlignment="1" applyProtection="1">
      <alignment horizontal="center" vertical="top"/>
      <protection hidden="1"/>
    </xf>
    <xf numFmtId="0" fontId="60" fillId="0" borderId="2" xfId="0" applyFont="1" applyBorder="1" applyAlignment="1">
      <alignment horizontal="center" vertical="top"/>
    </xf>
    <xf numFmtId="0" fontId="0" fillId="0" borderId="3" xfId="0" applyBorder="1"/>
    <xf numFmtId="0" fontId="47" fillId="0" borderId="16" xfId="0" applyFont="1" applyBorder="1"/>
    <xf numFmtId="0" fontId="47" fillId="0" borderId="17" xfId="0" applyFont="1" applyBorder="1"/>
    <xf numFmtId="0" fontId="47" fillId="0" borderId="6" xfId="0" applyFont="1" applyBorder="1" applyProtection="1">
      <protection hidden="1"/>
    </xf>
    <xf numFmtId="0" fontId="47" fillId="0" borderId="7" xfId="0" applyFont="1" applyBorder="1" applyProtection="1">
      <protection hidden="1"/>
    </xf>
    <xf numFmtId="0" fontId="47" fillId="0" borderId="4" xfId="0" applyFont="1" applyBorder="1" applyProtection="1">
      <protection hidden="1"/>
    </xf>
    <xf numFmtId="2" fontId="59" fillId="0" borderId="7" xfId="0" applyNumberFormat="1" applyFont="1" applyBorder="1" applyProtection="1">
      <protection hidden="1"/>
    </xf>
    <xf numFmtId="0" fontId="47" fillId="0" borderId="7" xfId="0" applyFont="1" applyBorder="1" applyAlignment="1" applyProtection="1">
      <alignment horizontal="right"/>
      <protection hidden="1"/>
    </xf>
    <xf numFmtId="2" fontId="47" fillId="0" borderId="7" xfId="0" applyNumberFormat="1" applyFont="1" applyBorder="1" applyAlignment="1" applyProtection="1">
      <alignment horizontal="right"/>
      <protection hidden="1"/>
    </xf>
    <xf numFmtId="0" fontId="47" fillId="0" borderId="7" xfId="0" applyFont="1" applyBorder="1"/>
    <xf numFmtId="0" fontId="47" fillId="0" borderId="8" xfId="0" applyFont="1" applyBorder="1"/>
    <xf numFmtId="2" fontId="59" fillId="0" borderId="0" xfId="0" applyNumberFormat="1" applyFont="1" applyProtection="1">
      <protection hidden="1"/>
    </xf>
    <xf numFmtId="0" fontId="47" fillId="0" borderId="5" xfId="0" applyFont="1" applyBorder="1" applyProtection="1">
      <protection hidden="1"/>
    </xf>
    <xf numFmtId="0" fontId="53" fillId="0" borderId="0" xfId="0" applyFont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58" fillId="0" borderId="0" xfId="0" applyFont="1" applyAlignment="1" applyProtection="1">
      <alignment vertical="center"/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8" fillId="0" borderId="0" xfId="0" applyFont="1"/>
    <xf numFmtId="0" fontId="54" fillId="0" borderId="4" xfId="0" applyFont="1" applyBorder="1" applyAlignment="1" applyProtection="1">
      <alignment horizontal="center"/>
      <protection hidden="1"/>
    </xf>
    <xf numFmtId="0" fontId="54" fillId="0" borderId="5" xfId="0" applyFont="1" applyBorder="1" applyAlignment="1" applyProtection="1">
      <alignment horizontal="center"/>
      <protection hidden="1"/>
    </xf>
    <xf numFmtId="0" fontId="58" fillId="0" borderId="0" xfId="0" applyFont="1" applyProtection="1">
      <protection hidden="1"/>
    </xf>
    <xf numFmtId="0" fontId="47" fillId="0" borderId="4" xfId="0" applyFont="1" applyBorder="1" applyAlignment="1" applyProtection="1">
      <alignment vertical="center"/>
      <protection hidden="1"/>
    </xf>
    <xf numFmtId="0" fontId="54" fillId="7" borderId="14" xfId="0" applyFont="1" applyFill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right" vertical="center"/>
      <protection hidden="1"/>
    </xf>
    <xf numFmtId="0" fontId="47" fillId="0" borderId="5" xfId="0" applyFont="1" applyBorder="1" applyAlignment="1" applyProtection="1">
      <alignment vertical="center"/>
      <protection hidden="1"/>
    </xf>
    <xf numFmtId="0" fontId="53" fillId="0" borderId="4" xfId="0" applyFont="1" applyBorder="1" applyProtection="1">
      <protection hidden="1"/>
    </xf>
    <xf numFmtId="0" fontId="64" fillId="0" borderId="0" xfId="0" applyFont="1" applyAlignment="1" applyProtection="1">
      <alignment horizontal="right"/>
      <protection hidden="1"/>
    </xf>
    <xf numFmtId="0" fontId="64" fillId="0" borderId="0" xfId="0" applyFont="1" applyProtection="1">
      <protection hidden="1"/>
    </xf>
    <xf numFmtId="0" fontId="64" fillId="0" borderId="5" xfId="0" applyFont="1" applyBorder="1" applyAlignment="1" applyProtection="1">
      <alignment horizontal="right"/>
      <protection hidden="1"/>
    </xf>
    <xf numFmtId="0" fontId="54" fillId="0" borderId="0" xfId="0" applyFont="1" applyAlignment="1" applyProtection="1">
      <alignment horizontal="left" vertical="center"/>
      <protection hidden="1"/>
    </xf>
    <xf numFmtId="0" fontId="53" fillId="0" borderId="0" xfId="0" applyFont="1" applyAlignment="1" applyProtection="1">
      <alignment horizontal="right"/>
      <protection hidden="1"/>
    </xf>
    <xf numFmtId="0" fontId="47" fillId="0" borderId="19" xfId="0" applyFont="1" applyBorder="1" applyProtection="1">
      <protection hidden="1"/>
    </xf>
    <xf numFmtId="0" fontId="47" fillId="2" borderId="20" xfId="0" applyFont="1" applyFill="1" applyBorder="1" applyAlignment="1" applyProtection="1">
      <alignment horizontal="center"/>
      <protection hidden="1"/>
    </xf>
    <xf numFmtId="1" fontId="47" fillId="3" borderId="20" xfId="0" applyNumberFormat="1" applyFont="1" applyFill="1" applyBorder="1" applyAlignment="1" applyProtection="1">
      <alignment horizontal="center"/>
      <protection locked="0"/>
    </xf>
    <xf numFmtId="0" fontId="47" fillId="2" borderId="21" xfId="0" applyFont="1" applyFill="1" applyBorder="1" applyAlignment="1" applyProtection="1">
      <alignment horizontal="center"/>
      <protection hidden="1"/>
    </xf>
    <xf numFmtId="1" fontId="47" fillId="3" borderId="21" xfId="0" applyNumberFormat="1" applyFont="1" applyFill="1" applyBorder="1" applyAlignment="1" applyProtection="1">
      <alignment horizontal="center"/>
      <protection locked="0"/>
    </xf>
    <xf numFmtId="0" fontId="47" fillId="2" borderId="22" xfId="0" applyFont="1" applyFill="1" applyBorder="1" applyAlignment="1" applyProtection="1">
      <alignment horizontal="center"/>
      <protection hidden="1"/>
    </xf>
    <xf numFmtId="1" fontId="47" fillId="3" borderId="22" xfId="0" applyNumberFormat="1" applyFont="1" applyFill="1" applyBorder="1" applyAlignment="1" applyProtection="1">
      <alignment horizontal="center"/>
      <protection locked="0"/>
    </xf>
    <xf numFmtId="0" fontId="47" fillId="0" borderId="0" xfId="0" applyFont="1" applyAlignment="1" applyProtection="1">
      <alignment horizontal="center"/>
      <protection hidden="1"/>
    </xf>
    <xf numFmtId="0" fontId="53" fillId="0" borderId="19" xfId="0" applyFont="1" applyBorder="1" applyProtection="1">
      <protection hidden="1"/>
    </xf>
    <xf numFmtId="0" fontId="47" fillId="2" borderId="23" xfId="0" applyFont="1" applyFill="1" applyBorder="1" applyAlignment="1" applyProtection="1">
      <alignment horizontal="center"/>
      <protection hidden="1"/>
    </xf>
    <xf numFmtId="1" fontId="47" fillId="7" borderId="23" xfId="0" applyNumberFormat="1" applyFont="1" applyFill="1" applyBorder="1" applyAlignment="1" applyProtection="1">
      <alignment horizontal="center"/>
      <protection hidden="1"/>
    </xf>
    <xf numFmtId="0" fontId="53" fillId="0" borderId="24" xfId="0" applyFont="1" applyBorder="1" applyProtection="1">
      <protection hidden="1"/>
    </xf>
    <xf numFmtId="0" fontId="47" fillId="0" borderId="24" xfId="0" applyFont="1" applyBorder="1" applyProtection="1">
      <protection hidden="1"/>
    </xf>
    <xf numFmtId="0" fontId="59" fillId="0" borderId="0" xfId="0" applyFont="1" applyAlignment="1" applyProtection="1">
      <alignment horizontal="right"/>
      <protection hidden="1"/>
    </xf>
    <xf numFmtId="0" fontId="50" fillId="0" borderId="4" xfId="0" applyFont="1" applyBorder="1" applyProtection="1">
      <protection hidden="1"/>
    </xf>
    <xf numFmtId="0" fontId="53" fillId="0" borderId="5" xfId="0" applyFont="1" applyBorder="1" applyProtection="1">
      <protection hidden="1"/>
    </xf>
    <xf numFmtId="14" fontId="53" fillId="0" borderId="5" xfId="0" applyNumberFormat="1" applyFont="1" applyBorder="1" applyAlignment="1" applyProtection="1">
      <alignment horizontal="center"/>
      <protection hidden="1"/>
    </xf>
    <xf numFmtId="0" fontId="47" fillId="2" borderId="25" xfId="0" applyFont="1" applyFill="1" applyBorder="1" applyAlignment="1" applyProtection="1">
      <alignment horizontal="left"/>
      <protection hidden="1"/>
    </xf>
    <xf numFmtId="1" fontId="47" fillId="2" borderId="26" xfId="0" applyNumberFormat="1" applyFont="1" applyFill="1" applyBorder="1" applyAlignment="1" applyProtection="1">
      <alignment horizontal="center"/>
      <protection hidden="1"/>
    </xf>
    <xf numFmtId="1" fontId="67" fillId="2" borderId="27" xfId="0" applyNumberFormat="1" applyFont="1" applyFill="1" applyBorder="1" applyAlignment="1" applyProtection="1">
      <alignment horizontal="center"/>
      <protection hidden="1"/>
    </xf>
    <xf numFmtId="0" fontId="47" fillId="3" borderId="25" xfId="0" applyFont="1" applyFill="1" applyBorder="1" applyAlignment="1" applyProtection="1">
      <alignment horizontal="center"/>
      <protection locked="0"/>
    </xf>
    <xf numFmtId="0" fontId="47" fillId="2" borderId="28" xfId="0" applyFont="1" applyFill="1" applyBorder="1" applyAlignment="1" applyProtection="1">
      <alignment horizontal="left"/>
      <protection hidden="1"/>
    </xf>
    <xf numFmtId="1" fontId="47" fillId="2" borderId="29" xfId="0" applyNumberFormat="1" applyFont="1" applyFill="1" applyBorder="1" applyAlignment="1" applyProtection="1">
      <alignment horizontal="center"/>
      <protection hidden="1"/>
    </xf>
    <xf numFmtId="1" fontId="67" fillId="2" borderId="30" xfId="0" applyNumberFormat="1" applyFont="1" applyFill="1" applyBorder="1" applyAlignment="1" applyProtection="1">
      <alignment horizontal="center"/>
      <protection hidden="1"/>
    </xf>
    <xf numFmtId="0" fontId="47" fillId="3" borderId="28" xfId="0" applyFont="1" applyFill="1" applyBorder="1" applyAlignment="1" applyProtection="1">
      <alignment horizontal="center"/>
      <protection locked="0"/>
    </xf>
    <xf numFmtId="0" fontId="47" fillId="0" borderId="6" xfId="0" applyFont="1" applyBorder="1" applyAlignment="1" applyProtection="1">
      <alignment horizontal="left"/>
      <protection hidden="1"/>
    </xf>
    <xf numFmtId="1" fontId="47" fillId="0" borderId="7" xfId="0" applyNumberFormat="1" applyFont="1" applyBorder="1" applyAlignment="1" applyProtection="1">
      <alignment horizontal="center"/>
      <protection hidden="1"/>
    </xf>
    <xf numFmtId="1" fontId="67" fillId="0" borderId="8" xfId="0" applyNumberFormat="1" applyFont="1" applyBorder="1" applyAlignment="1" applyProtection="1">
      <alignment horizontal="center"/>
      <protection hidden="1"/>
    </xf>
    <xf numFmtId="0" fontId="47" fillId="0" borderId="8" xfId="0" applyFont="1" applyBorder="1" applyProtection="1">
      <protection hidden="1"/>
    </xf>
    <xf numFmtId="0" fontId="53" fillId="0" borderId="7" xfId="0" applyFont="1" applyBorder="1" applyProtection="1">
      <protection hidden="1"/>
    </xf>
    <xf numFmtId="0" fontId="69" fillId="0" borderId="0" xfId="0" applyFont="1" applyProtection="1">
      <protection hidden="1"/>
    </xf>
    <xf numFmtId="0" fontId="71" fillId="0" borderId="0" xfId="0" applyFont="1" applyProtection="1">
      <protection hidden="1"/>
    </xf>
    <xf numFmtId="0" fontId="73" fillId="0" borderId="0" xfId="0" applyFont="1"/>
    <xf numFmtId="0" fontId="59" fillId="0" borderId="7" xfId="0" applyFont="1" applyBorder="1"/>
    <xf numFmtId="0" fontId="59" fillId="0" borderId="5" xfId="0" applyFont="1" applyBorder="1"/>
    <xf numFmtId="0" fontId="59" fillId="0" borderId="0" xfId="0" applyFont="1" applyAlignment="1">
      <alignment horizontal="center"/>
    </xf>
    <xf numFmtId="0" fontId="59" fillId="0" borderId="23" xfId="0" applyFont="1" applyBorder="1" applyAlignment="1">
      <alignment horizontal="center"/>
    </xf>
    <xf numFmtId="0" fontId="59" fillId="0" borderId="19" xfId="0" applyFont="1" applyBorder="1" applyAlignment="1">
      <alignment horizontal="center"/>
    </xf>
    <xf numFmtId="0" fontId="58" fillId="0" borderId="0" xfId="0" applyFont="1" applyAlignment="1">
      <alignment horizontal="center"/>
    </xf>
    <xf numFmtId="14" fontId="59" fillId="7" borderId="19" xfId="0" applyNumberFormat="1" applyFont="1" applyFill="1" applyBorder="1" applyAlignment="1">
      <alignment horizontal="center"/>
    </xf>
    <xf numFmtId="0" fontId="60" fillId="0" borderId="24" xfId="0" applyFont="1" applyBorder="1" applyAlignment="1">
      <alignment horizontal="center"/>
    </xf>
    <xf numFmtId="166" fontId="59" fillId="0" borderId="0" xfId="0" applyNumberFormat="1" applyFont="1"/>
    <xf numFmtId="0" fontId="54" fillId="2" borderId="0" xfId="0" applyFont="1" applyFill="1"/>
    <xf numFmtId="0" fontId="59" fillId="2" borderId="0" xfId="0" applyFont="1" applyFill="1"/>
    <xf numFmtId="0" fontId="59" fillId="0" borderId="4" xfId="0" applyFont="1" applyBorder="1" applyProtection="1">
      <protection hidden="1"/>
    </xf>
    <xf numFmtId="0" fontId="59" fillId="0" borderId="0" xfId="0" applyFont="1" applyProtection="1">
      <protection hidden="1"/>
    </xf>
    <xf numFmtId="0" fontId="47" fillId="0" borderId="6" xfId="0" applyFont="1" applyBorder="1"/>
    <xf numFmtId="0" fontId="58" fillId="0" borderId="7" xfId="0" applyFont="1" applyBorder="1"/>
    <xf numFmtId="0" fontId="74" fillId="0" borderId="0" xfId="0" applyFont="1"/>
    <xf numFmtId="0" fontId="76" fillId="0" borderId="0" xfId="0" applyFont="1" applyProtection="1">
      <protection hidden="1"/>
    </xf>
    <xf numFmtId="0" fontId="49" fillId="0" borderId="4" xfId="0" applyFont="1" applyBorder="1" applyProtection="1">
      <protection hidden="1"/>
    </xf>
    <xf numFmtId="0" fontId="49" fillId="0" borderId="5" xfId="0" applyFont="1" applyBorder="1" applyProtection="1">
      <protection hidden="1"/>
    </xf>
    <xf numFmtId="0" fontId="54" fillId="0" borderId="0" xfId="0" applyFont="1" applyAlignment="1" applyProtection="1">
      <alignment horizontal="right"/>
      <protection hidden="1"/>
    </xf>
    <xf numFmtId="0" fontId="77" fillId="0" borderId="0" xfId="0" applyFont="1" applyAlignment="1" applyProtection="1">
      <alignment vertical="center"/>
      <protection hidden="1"/>
    </xf>
    <xf numFmtId="0" fontId="77" fillId="0" borderId="0" xfId="0" applyFont="1" applyAlignment="1" applyProtection="1">
      <alignment horizontal="left" vertical="center"/>
      <protection hidden="1"/>
    </xf>
    <xf numFmtId="0" fontId="78" fillId="0" borderId="0" xfId="0" applyFont="1" applyAlignment="1" applyProtection="1">
      <alignment vertical="center"/>
      <protection hidden="1"/>
    </xf>
    <xf numFmtId="0" fontId="79" fillId="3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54" fillId="0" borderId="4" xfId="0" applyFont="1" applyBorder="1" applyAlignment="1" applyProtection="1">
      <alignment horizontal="left" vertical="center"/>
      <protection hidden="1"/>
    </xf>
    <xf numFmtId="0" fontId="54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80" fillId="0" borderId="4" xfId="0" applyFont="1" applyBorder="1" applyProtection="1">
      <protection hidden="1"/>
    </xf>
    <xf numFmtId="0" fontId="0" fillId="0" borderId="23" xfId="0" applyBorder="1" applyAlignment="1" applyProtection="1">
      <alignment horizontal="center"/>
      <protection hidden="1"/>
    </xf>
    <xf numFmtId="0" fontId="59" fillId="0" borderId="19" xfId="0" applyFont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Border="1" applyProtection="1">
      <protection hidden="1"/>
    </xf>
    <xf numFmtId="49" fontId="59" fillId="0" borderId="14" xfId="0" applyNumberFormat="1" applyFont="1" applyBorder="1" applyAlignment="1" applyProtection="1">
      <alignment horizontal="right" vertical="center"/>
      <protection hidden="1"/>
    </xf>
    <xf numFmtId="167" fontId="0" fillId="0" borderId="0" xfId="0" applyNumberFormat="1" applyAlignment="1" applyProtection="1">
      <alignment horizontal="right" vertical="center"/>
      <protection hidden="1"/>
    </xf>
    <xf numFmtId="4" fontId="60" fillId="7" borderId="14" xfId="0" applyNumberFormat="1" applyFont="1" applyFill="1" applyBorder="1" applyAlignment="1" applyProtection="1">
      <alignment horizontal="right" vertical="center"/>
      <protection hidden="1"/>
    </xf>
    <xf numFmtId="0" fontId="0" fillId="0" borderId="37" xfId="0" applyBorder="1" applyAlignment="1" applyProtection="1">
      <alignment vertical="center"/>
      <protection hidden="1"/>
    </xf>
    <xf numFmtId="0" fontId="0" fillId="0" borderId="38" xfId="0" applyBorder="1" applyAlignment="1" applyProtection="1">
      <alignment vertical="center"/>
      <protection hidden="1"/>
    </xf>
    <xf numFmtId="167" fontId="59" fillId="0" borderId="0" xfId="0" applyNumberFormat="1" applyFont="1" applyAlignment="1" applyProtection="1">
      <alignment horizontal="right" vertical="center"/>
      <protection hidden="1"/>
    </xf>
    <xf numFmtId="0" fontId="59" fillId="0" borderId="37" xfId="0" applyFont="1" applyBorder="1" applyAlignment="1" applyProtection="1">
      <alignment vertical="center"/>
      <protection hidden="1"/>
    </xf>
    <xf numFmtId="0" fontId="59" fillId="0" borderId="38" xfId="0" applyFont="1" applyBorder="1" applyAlignment="1" applyProtection="1">
      <alignment vertical="center"/>
      <protection hidden="1"/>
    </xf>
    <xf numFmtId="16" fontId="0" fillId="0" borderId="5" xfId="0" applyNumberFormat="1" applyBorder="1" applyAlignment="1" applyProtection="1">
      <alignment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4" fontId="60" fillId="7" borderId="42" xfId="0" applyNumberFormat="1" applyFont="1" applyFill="1" applyBorder="1" applyAlignment="1" applyProtection="1">
      <alignment horizontal="right" vertical="center"/>
      <protection hidden="1"/>
    </xf>
    <xf numFmtId="0" fontId="0" fillId="0" borderId="43" xfId="0" applyBorder="1" applyAlignment="1" applyProtection="1">
      <alignment vertical="center"/>
      <protection hidden="1"/>
    </xf>
    <xf numFmtId="0" fontId="0" fillId="0" borderId="44" xfId="0" applyBorder="1" applyAlignment="1" applyProtection="1">
      <alignment vertical="center"/>
      <protection hidden="1"/>
    </xf>
    <xf numFmtId="0" fontId="54" fillId="2" borderId="0" xfId="0" applyFont="1" applyFill="1" applyProtection="1">
      <protection hidden="1"/>
    </xf>
    <xf numFmtId="0" fontId="47" fillId="0" borderId="23" xfId="0" applyFont="1" applyBorder="1" applyAlignment="1" applyProtection="1">
      <alignment horizontal="center"/>
      <protection hidden="1"/>
    </xf>
    <xf numFmtId="0" fontId="47" fillId="0" borderId="19" xfId="0" applyFont="1" applyBorder="1" applyAlignment="1" applyProtection="1">
      <alignment horizontal="center"/>
      <protection hidden="1"/>
    </xf>
    <xf numFmtId="0" fontId="47" fillId="0" borderId="24" xfId="0" applyFont="1" applyBorder="1" applyAlignment="1" applyProtection="1">
      <alignment horizontal="center"/>
      <protection hidden="1"/>
    </xf>
    <xf numFmtId="16" fontId="59" fillId="0" borderId="14" xfId="0" quotePrefix="1" applyNumberFormat="1" applyFont="1" applyBorder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 vertical="center"/>
      <protection hidden="1"/>
    </xf>
    <xf numFmtId="4" fontId="60" fillId="7" borderId="12" xfId="0" applyNumberFormat="1" applyFont="1" applyFill="1" applyBorder="1" applyAlignment="1" applyProtection="1">
      <alignment horizontal="right" vertical="center"/>
      <protection hidden="1"/>
    </xf>
    <xf numFmtId="0" fontId="53" fillId="0" borderId="39" xfId="0" applyFont="1" applyBorder="1" applyAlignment="1" applyProtection="1">
      <alignment vertical="center"/>
      <protection hidden="1"/>
    </xf>
    <xf numFmtId="0" fontId="47" fillId="0" borderId="40" xfId="0" applyFont="1" applyBorder="1" applyAlignment="1" applyProtection="1">
      <alignment vertical="center"/>
      <protection hidden="1"/>
    </xf>
    <xf numFmtId="0" fontId="47" fillId="0" borderId="41" xfId="0" applyFont="1" applyBorder="1" applyAlignment="1" applyProtection="1">
      <alignment vertical="center"/>
      <protection hidden="1"/>
    </xf>
    <xf numFmtId="3" fontId="54" fillId="0" borderId="0" xfId="0" applyNumberFormat="1" applyFont="1" applyAlignment="1" applyProtection="1">
      <alignment horizontal="right" vertical="center"/>
      <protection hidden="1"/>
    </xf>
    <xf numFmtId="0" fontId="47" fillId="2" borderId="0" xfId="0" applyFont="1" applyFill="1" applyProtection="1">
      <protection hidden="1"/>
    </xf>
    <xf numFmtId="2" fontId="47" fillId="0" borderId="0" xfId="0" applyNumberFormat="1" applyFont="1" applyAlignment="1" applyProtection="1">
      <alignment horizontal="center"/>
      <protection hidden="1"/>
    </xf>
    <xf numFmtId="0" fontId="64" fillId="0" borderId="0" xfId="0" quotePrefix="1" applyFont="1" applyAlignment="1" applyProtection="1">
      <alignment horizontal="right"/>
      <protection hidden="1"/>
    </xf>
    <xf numFmtId="0" fontId="83" fillId="0" borderId="0" xfId="0" applyFont="1" applyAlignment="1" applyProtection="1">
      <alignment horizontal="left" vertical="center" wrapText="1"/>
      <protection hidden="1"/>
    </xf>
    <xf numFmtId="0" fontId="83" fillId="0" borderId="5" xfId="0" applyFont="1" applyBorder="1" applyAlignment="1" applyProtection="1">
      <alignment horizontal="left" vertical="center" wrapText="1"/>
      <protection hidden="1"/>
    </xf>
    <xf numFmtId="1" fontId="47" fillId="3" borderId="14" xfId="0" applyNumberFormat="1" applyFont="1" applyFill="1" applyBorder="1" applyAlignment="1" applyProtection="1">
      <alignment horizontal="center"/>
      <protection locked="0"/>
    </xf>
    <xf numFmtId="0" fontId="53" fillId="2" borderId="0" xfId="0" applyFont="1" applyFill="1" applyProtection="1">
      <protection hidden="1"/>
    </xf>
    <xf numFmtId="0" fontId="65" fillId="0" borderId="0" xfId="0" applyFont="1" applyProtection="1">
      <protection hidden="1"/>
    </xf>
    <xf numFmtId="0" fontId="47" fillId="0" borderId="0" xfId="0" quotePrefix="1" applyFont="1" applyAlignment="1" applyProtection="1">
      <alignment horizontal="left"/>
      <protection hidden="1"/>
    </xf>
    <xf numFmtId="2" fontId="59" fillId="7" borderId="7" xfId="0" applyNumberFormat="1" applyFont="1" applyFill="1" applyBorder="1" applyProtection="1">
      <protection hidden="1"/>
    </xf>
    <xf numFmtId="0" fontId="47" fillId="0" borderId="0" xfId="0" applyFont="1" applyAlignment="1" applyProtection="1">
      <alignment vertical="top"/>
      <protection hidden="1"/>
    </xf>
    <xf numFmtId="0" fontId="73" fillId="0" borderId="0" xfId="0" applyFont="1" applyProtection="1">
      <protection hidden="1"/>
    </xf>
    <xf numFmtId="49" fontId="59" fillId="0" borderId="0" xfId="0" applyNumberFormat="1" applyFont="1" applyProtection="1">
      <protection hidden="1"/>
    </xf>
    <xf numFmtId="49" fontId="59" fillId="0" borderId="0" xfId="0" applyNumberFormat="1" applyFont="1" applyAlignment="1" applyProtection="1">
      <alignment horizontal="center"/>
      <protection hidden="1"/>
    </xf>
    <xf numFmtId="1" fontId="47" fillId="0" borderId="0" xfId="0" applyNumberFormat="1" applyFont="1" applyAlignment="1" applyProtection="1">
      <alignment horizontal="left"/>
      <protection hidden="1"/>
    </xf>
    <xf numFmtId="1" fontId="54" fillId="0" borderId="0" xfId="0" applyNumberFormat="1" applyFont="1" applyProtection="1">
      <protection hidden="1"/>
    </xf>
    <xf numFmtId="0" fontId="54" fillId="0" borderId="0" xfId="0" applyFont="1" applyAlignment="1" applyProtection="1">
      <alignment horizontal="left"/>
      <protection hidden="1"/>
    </xf>
    <xf numFmtId="0" fontId="59" fillId="0" borderId="2" xfId="0" applyFont="1" applyBorder="1" applyProtection="1">
      <protection hidden="1"/>
    </xf>
    <xf numFmtId="1" fontId="47" fillId="0" borderId="18" xfId="0" applyNumberFormat="1" applyFont="1" applyBorder="1" applyAlignment="1" applyProtection="1">
      <alignment horizontal="left"/>
      <protection hidden="1"/>
    </xf>
    <xf numFmtId="0" fontId="47" fillId="0" borderId="13" xfId="0" applyFont="1" applyBorder="1" applyProtection="1">
      <protection hidden="1"/>
    </xf>
    <xf numFmtId="2" fontId="47" fillId="3" borderId="14" xfId="0" applyNumberFormat="1" applyFont="1" applyFill="1" applyBorder="1" applyAlignment="1" applyProtection="1">
      <alignment horizontal="center"/>
      <protection locked="0"/>
    </xf>
    <xf numFmtId="170" fontId="64" fillId="7" borderId="14" xfId="0" applyNumberFormat="1" applyFont="1" applyFill="1" applyBorder="1" applyAlignment="1" applyProtection="1">
      <alignment horizontal="center"/>
      <protection hidden="1"/>
    </xf>
    <xf numFmtId="49" fontId="59" fillId="0" borderId="7" xfId="0" applyNumberFormat="1" applyFont="1" applyBorder="1" applyProtection="1">
      <protection hidden="1"/>
    </xf>
    <xf numFmtId="49" fontId="59" fillId="0" borderId="7" xfId="0" applyNumberFormat="1" applyFont="1" applyBorder="1" applyAlignment="1" applyProtection="1">
      <alignment horizontal="center"/>
      <protection hidden="1"/>
    </xf>
    <xf numFmtId="0" fontId="59" fillId="0" borderId="7" xfId="0" applyFont="1" applyBorder="1" applyProtection="1">
      <protection hidden="1"/>
    </xf>
    <xf numFmtId="0" fontId="59" fillId="0" borderId="12" xfId="0" applyFont="1" applyBorder="1" applyProtection="1">
      <protection hidden="1"/>
    </xf>
    <xf numFmtId="0" fontId="59" fillId="0" borderId="18" xfId="0" applyFont="1" applyBorder="1" applyProtection="1">
      <protection hidden="1"/>
    </xf>
    <xf numFmtId="0" fontId="59" fillId="0" borderId="18" xfId="0" applyFont="1" applyBorder="1" applyAlignment="1" applyProtection="1">
      <alignment vertical="top"/>
      <protection hidden="1"/>
    </xf>
    <xf numFmtId="1" fontId="54" fillId="0" borderId="13" xfId="0" applyNumberFormat="1" applyFont="1" applyBorder="1" applyAlignment="1" applyProtection="1">
      <alignment vertical="top"/>
      <protection hidden="1"/>
    </xf>
    <xf numFmtId="2" fontId="64" fillId="7" borderId="14" xfId="0" applyNumberFormat="1" applyFont="1" applyFill="1" applyBorder="1" applyAlignment="1" applyProtection="1">
      <alignment horizontal="center"/>
      <protection hidden="1"/>
    </xf>
    <xf numFmtId="0" fontId="47" fillId="0" borderId="18" xfId="0" applyFont="1" applyBorder="1" applyProtection="1">
      <protection hidden="1"/>
    </xf>
    <xf numFmtId="1" fontId="59" fillId="0" borderId="13" xfId="0" applyNumberFormat="1" applyFont="1" applyBorder="1" applyAlignment="1" applyProtection="1">
      <alignment horizontal="right"/>
      <protection hidden="1"/>
    </xf>
    <xf numFmtId="1" fontId="64" fillId="7" borderId="14" xfId="0" applyNumberFormat="1" applyFont="1" applyFill="1" applyBorder="1" applyAlignment="1" applyProtection="1">
      <alignment horizontal="center"/>
      <protection hidden="1"/>
    </xf>
    <xf numFmtId="0" fontId="59" fillId="0" borderId="12" xfId="0" applyFont="1" applyBorder="1" applyAlignment="1" applyProtection="1">
      <alignment horizontal="left"/>
      <protection hidden="1"/>
    </xf>
    <xf numFmtId="0" fontId="59" fillId="0" borderId="18" xfId="0" applyFont="1" applyBorder="1" applyAlignment="1" applyProtection="1">
      <alignment horizontal="left"/>
      <protection hidden="1"/>
    </xf>
    <xf numFmtId="0" fontId="59" fillId="0" borderId="13" xfId="0" applyFont="1" applyBorder="1" applyAlignment="1" applyProtection="1">
      <alignment horizontal="left"/>
      <protection hidden="1"/>
    </xf>
    <xf numFmtId="2" fontId="47" fillId="7" borderId="14" xfId="0" applyNumberFormat="1" applyFont="1" applyFill="1" applyBorder="1" applyAlignment="1" applyProtection="1">
      <alignment horizontal="center"/>
      <protection hidden="1"/>
    </xf>
    <xf numFmtId="0" fontId="59" fillId="0" borderId="0" xfId="0" applyFont="1" applyAlignment="1" applyProtection="1">
      <alignment horizontal="left"/>
      <protection hidden="1"/>
    </xf>
    <xf numFmtId="0" fontId="47" fillId="0" borderId="0" xfId="0" applyFont="1" applyAlignment="1" applyProtection="1">
      <alignment horizontal="left"/>
      <protection hidden="1"/>
    </xf>
    <xf numFmtId="0" fontId="54" fillId="0" borderId="0" xfId="0" applyFont="1" applyAlignment="1" applyProtection="1">
      <alignment vertical="top"/>
      <protection hidden="1"/>
    </xf>
    <xf numFmtId="1" fontId="47" fillId="0" borderId="0" xfId="0" applyNumberFormat="1" applyFont="1" applyProtection="1">
      <protection hidden="1"/>
    </xf>
    <xf numFmtId="14" fontId="59" fillId="0" borderId="0" xfId="0" applyNumberFormat="1" applyFont="1" applyProtection="1">
      <protection hidden="1"/>
    </xf>
    <xf numFmtId="0" fontId="86" fillId="0" borderId="0" xfId="0" applyFont="1" applyProtection="1">
      <protection hidden="1"/>
    </xf>
    <xf numFmtId="0" fontId="66" fillId="0" borderId="0" xfId="0" applyFont="1" applyAlignment="1" applyProtection="1">
      <alignment horizontal="left"/>
      <protection hidden="1"/>
    </xf>
    <xf numFmtId="0" fontId="59" fillId="8" borderId="0" xfId="0" applyFont="1" applyFill="1" applyAlignment="1" applyProtection="1">
      <alignment horizontal="left"/>
      <protection hidden="1"/>
    </xf>
    <xf numFmtId="3" fontId="54" fillId="7" borderId="14" xfId="0" applyNumberFormat="1" applyFont="1" applyFill="1" applyBorder="1" applyAlignment="1" applyProtection="1">
      <alignment horizontal="center"/>
      <protection hidden="1"/>
    </xf>
    <xf numFmtId="0" fontId="47" fillId="8" borderId="0" xfId="0" applyFont="1" applyFill="1" applyProtection="1">
      <protection hidden="1"/>
    </xf>
    <xf numFmtId="0" fontId="53" fillId="7" borderId="14" xfId="0" applyFont="1" applyFill="1" applyBorder="1" applyAlignment="1" applyProtection="1">
      <alignment horizontal="center"/>
      <protection hidden="1"/>
    </xf>
    <xf numFmtId="4" fontId="53" fillId="7" borderId="14" xfId="0" applyNumberFormat="1" applyFont="1" applyFill="1" applyBorder="1" applyAlignment="1" applyProtection="1">
      <alignment horizontal="center"/>
      <protection hidden="1"/>
    </xf>
    <xf numFmtId="0" fontId="59" fillId="8" borderId="0" xfId="0" applyFont="1" applyFill="1" applyAlignment="1" applyProtection="1">
      <alignment horizontal="right"/>
      <protection hidden="1"/>
    </xf>
    <xf numFmtId="0" fontId="0" fillId="8" borderId="0" xfId="0" applyFill="1" applyProtection="1">
      <protection hidden="1"/>
    </xf>
    <xf numFmtId="1" fontId="64" fillId="8" borderId="0" xfId="0" applyNumberFormat="1" applyFont="1" applyFill="1" applyAlignment="1" applyProtection="1">
      <alignment horizontal="center"/>
      <protection hidden="1"/>
    </xf>
    <xf numFmtId="1" fontId="47" fillId="7" borderId="14" xfId="0" applyNumberFormat="1" applyFont="1" applyFill="1" applyBorder="1" applyAlignment="1" applyProtection="1">
      <alignment horizontal="right" indent="1"/>
      <protection hidden="1"/>
    </xf>
    <xf numFmtId="3" fontId="64" fillId="8" borderId="0" xfId="0" applyNumberFormat="1" applyFont="1" applyFill="1" applyAlignment="1" applyProtection="1">
      <alignment horizontal="center"/>
      <protection hidden="1"/>
    </xf>
    <xf numFmtId="4" fontId="47" fillId="7" borderId="14" xfId="0" applyNumberFormat="1" applyFont="1" applyFill="1" applyBorder="1" applyProtection="1">
      <protection hidden="1"/>
    </xf>
    <xf numFmtId="4" fontId="47" fillId="2" borderId="45" xfId="0" applyNumberFormat="1" applyFont="1" applyFill="1" applyBorder="1" applyProtection="1">
      <protection hidden="1"/>
    </xf>
    <xf numFmtId="165" fontId="47" fillId="2" borderId="14" xfId="0" applyNumberFormat="1" applyFont="1" applyFill="1" applyBorder="1" applyProtection="1">
      <protection hidden="1"/>
    </xf>
    <xf numFmtId="3" fontId="0" fillId="8" borderId="0" xfId="0" applyNumberFormat="1" applyFill="1" applyAlignment="1" applyProtection="1">
      <alignment horizontal="center"/>
      <protection hidden="1"/>
    </xf>
    <xf numFmtId="0" fontId="0" fillId="2" borderId="18" xfId="0" applyFill="1" applyBorder="1" applyProtection="1">
      <protection hidden="1"/>
    </xf>
    <xf numFmtId="0" fontId="47" fillId="2" borderId="18" xfId="0" applyFont="1" applyFill="1" applyBorder="1" applyAlignment="1" applyProtection="1">
      <alignment horizontal="right"/>
      <protection hidden="1"/>
    </xf>
    <xf numFmtId="0" fontId="64" fillId="8" borderId="18" xfId="0" applyFont="1" applyFill="1" applyBorder="1" applyAlignment="1" applyProtection="1">
      <alignment horizontal="right"/>
      <protection hidden="1"/>
    </xf>
    <xf numFmtId="0" fontId="47" fillId="2" borderId="12" xfId="0" applyFont="1" applyFill="1" applyBorder="1" applyAlignment="1" applyProtection="1">
      <alignment horizontal="right"/>
      <protection hidden="1"/>
    </xf>
    <xf numFmtId="0" fontId="54" fillId="0" borderId="18" xfId="0" applyFont="1" applyBorder="1" applyAlignment="1" applyProtection="1">
      <alignment horizontal="left"/>
      <protection hidden="1"/>
    </xf>
    <xf numFmtId="171" fontId="64" fillId="8" borderId="18" xfId="0" applyNumberFormat="1" applyFont="1" applyFill="1" applyBorder="1" applyProtection="1">
      <protection hidden="1"/>
    </xf>
    <xf numFmtId="171" fontId="54" fillId="7" borderId="13" xfId="0" applyNumberFormat="1" applyFont="1" applyFill="1" applyBorder="1" applyProtection="1">
      <protection hidden="1"/>
    </xf>
    <xf numFmtId="171" fontId="53" fillId="7" borderId="13" xfId="0" applyNumberFormat="1" applyFont="1" applyFill="1" applyBorder="1" applyProtection="1">
      <protection hidden="1"/>
    </xf>
    <xf numFmtId="171" fontId="0" fillId="0" borderId="0" xfId="0" applyNumberFormat="1" applyProtection="1">
      <protection hidden="1"/>
    </xf>
    <xf numFmtId="16" fontId="47" fillId="7" borderId="18" xfId="0" quotePrefix="1" applyNumberFormat="1" applyFont="1" applyFill="1" applyBorder="1" applyAlignment="1" applyProtection="1">
      <alignment horizontal="left"/>
      <protection hidden="1"/>
    </xf>
    <xf numFmtId="171" fontId="47" fillId="7" borderId="13" xfId="0" applyNumberFormat="1" applyFont="1" applyFill="1" applyBorder="1" applyProtection="1">
      <protection hidden="1"/>
    </xf>
    <xf numFmtId="171" fontId="0" fillId="0" borderId="2" xfId="0" applyNumberFormat="1" applyBorder="1" applyProtection="1">
      <protection hidden="1"/>
    </xf>
    <xf numFmtId="16" fontId="47" fillId="0" borderId="18" xfId="0" applyNumberFormat="1" applyFont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171" fontId="0" fillId="8" borderId="0" xfId="0" applyNumberFormat="1" applyFill="1" applyAlignment="1" applyProtection="1">
      <alignment horizontal="left"/>
      <protection hidden="1"/>
    </xf>
    <xf numFmtId="171" fontId="47" fillId="0" borderId="0" xfId="0" applyNumberFormat="1" applyFont="1" applyProtection="1">
      <protection hidden="1"/>
    </xf>
    <xf numFmtId="49" fontId="47" fillId="7" borderId="18" xfId="0" applyNumberFormat="1" applyFont="1" applyFill="1" applyBorder="1" applyProtection="1">
      <protection hidden="1"/>
    </xf>
    <xf numFmtId="0" fontId="47" fillId="7" borderId="18" xfId="0" applyFont="1" applyFill="1" applyBorder="1" applyAlignment="1" applyProtection="1">
      <alignment horizontal="left"/>
      <protection hidden="1"/>
    </xf>
    <xf numFmtId="171" fontId="47" fillId="8" borderId="18" xfId="0" applyNumberFormat="1" applyFont="1" applyFill="1" applyBorder="1" applyProtection="1">
      <protection hidden="1"/>
    </xf>
    <xf numFmtId="171" fontId="47" fillId="0" borderId="18" xfId="0" applyNumberFormat="1" applyFont="1" applyBorder="1" applyProtection="1">
      <protection hidden="1"/>
    </xf>
    <xf numFmtId="171" fontId="47" fillId="0" borderId="13" xfId="0" applyNumberFormat="1" applyFont="1" applyBorder="1" applyProtection="1">
      <protection hidden="1"/>
    </xf>
    <xf numFmtId="171" fontId="47" fillId="7" borderId="8" xfId="0" applyNumberFormat="1" applyFont="1" applyFill="1" applyBorder="1" applyProtection="1">
      <protection hidden="1"/>
    </xf>
    <xf numFmtId="171" fontId="0" fillId="0" borderId="18" xfId="0" applyNumberFormat="1" applyBorder="1" applyProtection="1">
      <protection hidden="1"/>
    </xf>
    <xf numFmtId="0" fontId="59" fillId="7" borderId="18" xfId="0" applyFont="1" applyFill="1" applyBorder="1" applyAlignment="1" applyProtection="1">
      <alignment horizontal="left" vertical="center"/>
      <protection hidden="1"/>
    </xf>
    <xf numFmtId="0" fontId="87" fillId="7" borderId="18" xfId="0" applyFont="1" applyFill="1" applyBorder="1" applyAlignment="1" applyProtection="1">
      <alignment horizontal="left"/>
      <protection hidden="1"/>
    </xf>
    <xf numFmtId="0" fontId="54" fillId="7" borderId="18" xfId="0" applyFont="1" applyFill="1" applyBorder="1" applyAlignment="1" applyProtection="1">
      <alignment horizontal="left"/>
      <protection hidden="1"/>
    </xf>
    <xf numFmtId="0" fontId="54" fillId="0" borderId="18" xfId="0" applyFont="1" applyBorder="1" applyProtection="1">
      <protection hidden="1"/>
    </xf>
    <xf numFmtId="16" fontId="47" fillId="7" borderId="18" xfId="0" applyNumberFormat="1" applyFont="1" applyFill="1" applyBorder="1" applyProtection="1">
      <protection hidden="1"/>
    </xf>
    <xf numFmtId="16" fontId="47" fillId="7" borderId="18" xfId="0" quotePrefix="1" applyNumberFormat="1" applyFont="1" applyFill="1" applyBorder="1" applyProtection="1">
      <protection hidden="1"/>
    </xf>
    <xf numFmtId="0" fontId="74" fillId="0" borderId="5" xfId="0" applyFont="1" applyBorder="1" applyAlignment="1" applyProtection="1">
      <alignment horizontal="right" indent="1"/>
      <protection hidden="1"/>
    </xf>
    <xf numFmtId="171" fontId="54" fillId="0" borderId="0" xfId="0" applyNumberFormat="1" applyFont="1" applyProtection="1">
      <protection hidden="1"/>
    </xf>
    <xf numFmtId="171" fontId="0" fillId="8" borderId="0" xfId="0" applyNumberFormat="1" applyFill="1" applyProtection="1">
      <protection hidden="1"/>
    </xf>
    <xf numFmtId="171" fontId="0" fillId="0" borderId="0" xfId="0" applyNumberFormat="1" applyAlignment="1" applyProtection="1">
      <alignment horizontal="right" indent="1"/>
      <protection hidden="1"/>
    </xf>
    <xf numFmtId="171" fontId="54" fillId="0" borderId="0" xfId="0" applyNumberFormat="1" applyFont="1" applyAlignment="1" applyProtection="1">
      <alignment horizontal="right" indent="1"/>
      <protection hidden="1"/>
    </xf>
    <xf numFmtId="0" fontId="58" fillId="2" borderId="18" xfId="0" applyFont="1" applyFill="1" applyBorder="1" applyAlignment="1" applyProtection="1">
      <alignment horizontal="left"/>
      <protection hidden="1"/>
    </xf>
    <xf numFmtId="171" fontId="59" fillId="7" borderId="13" xfId="0" applyNumberFormat="1" applyFont="1" applyFill="1" applyBorder="1" applyProtection="1">
      <protection hidden="1"/>
    </xf>
    <xf numFmtId="171" fontId="53" fillId="0" borderId="0" xfId="0" applyNumberFormat="1" applyFont="1" applyAlignment="1" applyProtection="1">
      <alignment horizontal="right"/>
      <protection hidden="1"/>
    </xf>
    <xf numFmtId="0" fontId="58" fillId="0" borderId="0" xfId="0" applyFont="1" applyAlignment="1" applyProtection="1">
      <alignment horizontal="right"/>
      <protection hidden="1"/>
    </xf>
    <xf numFmtId="4" fontId="58" fillId="0" borderId="0" xfId="0" applyNumberFormat="1" applyFont="1" applyAlignment="1" applyProtection="1">
      <alignment horizontal="right"/>
      <protection hidden="1"/>
    </xf>
    <xf numFmtId="0" fontId="47" fillId="8" borderId="0" xfId="0" applyFont="1" applyFill="1" applyAlignment="1" applyProtection="1">
      <alignment horizontal="right"/>
      <protection hidden="1"/>
    </xf>
    <xf numFmtId="165" fontId="54" fillId="7" borderId="15" xfId="0" applyNumberFormat="1" applyFont="1" applyFill="1" applyBorder="1" applyAlignment="1" applyProtection="1">
      <alignment horizontal="right" indent="1"/>
      <protection hidden="1"/>
    </xf>
    <xf numFmtId="0" fontId="58" fillId="8" borderId="0" xfId="0" applyFont="1" applyFill="1" applyAlignment="1" applyProtection="1">
      <alignment horizontal="right"/>
      <protection hidden="1"/>
    </xf>
    <xf numFmtId="0" fontId="60" fillId="0" borderId="0" xfId="0" applyFont="1" applyAlignment="1" applyProtection="1">
      <alignment horizontal="left"/>
      <protection hidden="1"/>
    </xf>
    <xf numFmtId="0" fontId="53" fillId="0" borderId="18" xfId="0" applyFont="1" applyBorder="1" applyProtection="1">
      <protection hidden="1"/>
    </xf>
    <xf numFmtId="0" fontId="61" fillId="0" borderId="0" xfId="2" applyFill="1" applyBorder="1" applyAlignment="1" applyProtection="1">
      <alignment horizontal="center" wrapText="1"/>
      <protection hidden="1"/>
    </xf>
    <xf numFmtId="0" fontId="61" fillId="0" borderId="0" xfId="2" applyFill="1" applyBorder="1" applyAlignment="1" applyProtection="1">
      <protection hidden="1"/>
    </xf>
    <xf numFmtId="0" fontId="48" fillId="0" borderId="4" xfId="0" applyFont="1" applyBorder="1"/>
    <xf numFmtId="0" fontId="80" fillId="0" borderId="0" xfId="0" applyFont="1"/>
    <xf numFmtId="0" fontId="48" fillId="0" borderId="0" xfId="0" applyFont="1"/>
    <xf numFmtId="0" fontId="48" fillId="0" borderId="5" xfId="0" applyFont="1" applyBorder="1"/>
    <xf numFmtId="0" fontId="88" fillId="0" borderId="0" xfId="0" applyFont="1"/>
    <xf numFmtId="0" fontId="52" fillId="0" borderId="0" xfId="0" applyFont="1"/>
    <xf numFmtId="0" fontId="60" fillId="0" borderId="0" xfId="0" applyFont="1"/>
    <xf numFmtId="0" fontId="52" fillId="0" borderId="5" xfId="0" applyFont="1" applyBorder="1"/>
    <xf numFmtId="0" fontId="68" fillId="0" borderId="0" xfId="0" applyFont="1"/>
    <xf numFmtId="0" fontId="48" fillId="0" borderId="46" xfId="0" applyFont="1" applyBorder="1"/>
    <xf numFmtId="0" fontId="48" fillId="0" borderId="47" xfId="0" applyFont="1" applyBorder="1"/>
    <xf numFmtId="0" fontId="52" fillId="0" borderId="47" xfId="0" applyFont="1" applyBorder="1"/>
    <xf numFmtId="0" fontId="59" fillId="0" borderId="47" xfId="0" applyFont="1" applyBorder="1"/>
    <xf numFmtId="0" fontId="59" fillId="0" borderId="48" xfId="0" applyFont="1" applyBorder="1"/>
    <xf numFmtId="0" fontId="81" fillId="0" borderId="0" xfId="0" applyFont="1"/>
    <xf numFmtId="0" fontId="48" fillId="0" borderId="6" xfId="0" applyFont="1" applyBorder="1"/>
    <xf numFmtId="0" fontId="48" fillId="0" borderId="8" xfId="0" applyFont="1" applyBorder="1"/>
    <xf numFmtId="0" fontId="50" fillId="0" borderId="0" xfId="0" applyFont="1"/>
    <xf numFmtId="0" fontId="8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9" fontId="68" fillId="7" borderId="0" xfId="0" applyNumberFormat="1" applyFont="1" applyFill="1"/>
    <xf numFmtId="0" fontId="53" fillId="3" borderId="15" xfId="0" applyFont="1" applyFill="1" applyBorder="1" applyAlignment="1" applyProtection="1">
      <alignment horizontal="center"/>
      <protection locked="0"/>
    </xf>
    <xf numFmtId="14" fontId="47" fillId="3" borderId="15" xfId="0" applyNumberFormat="1" applyFont="1" applyFill="1" applyBorder="1" applyAlignment="1" applyProtection="1">
      <alignment horizontal="center" vertical="center"/>
      <protection locked="0"/>
    </xf>
    <xf numFmtId="14" fontId="59" fillId="3" borderId="15" xfId="0" applyNumberFormat="1" applyFont="1" applyFill="1" applyBorder="1" applyAlignment="1" applyProtection="1">
      <alignment horizontal="center" vertical="center"/>
      <protection locked="0"/>
    </xf>
    <xf numFmtId="14" fontId="47" fillId="0" borderId="0" xfId="0" applyNumberFormat="1" applyFont="1" applyAlignment="1">
      <alignment horizontal="center" vertical="top"/>
    </xf>
    <xf numFmtId="14" fontId="47" fillId="0" borderId="0" xfId="0" applyNumberFormat="1" applyFont="1" applyAlignment="1">
      <alignment horizontal="right" vertical="top"/>
    </xf>
    <xf numFmtId="172" fontId="54" fillId="3" borderId="14" xfId="0" applyNumberFormat="1" applyFont="1" applyFill="1" applyBorder="1" applyAlignment="1" applyProtection="1">
      <alignment horizontal="center" vertical="center"/>
      <protection locked="0"/>
    </xf>
    <xf numFmtId="0" fontId="60" fillId="2" borderId="0" xfId="0" applyFont="1" applyFill="1" applyAlignment="1" applyProtection="1">
      <alignment vertical="top"/>
      <protection hidden="1"/>
    </xf>
    <xf numFmtId="0" fontId="0" fillId="2" borderId="0" xfId="0" applyFill="1"/>
    <xf numFmtId="0" fontId="53" fillId="2" borderId="0" xfId="0" applyFont="1" applyFill="1" applyAlignment="1" applyProtection="1">
      <alignment vertical="center"/>
      <protection hidden="1"/>
    </xf>
    <xf numFmtId="3" fontId="47" fillId="3" borderId="20" xfId="0" applyNumberFormat="1" applyFont="1" applyFill="1" applyBorder="1" applyAlignment="1" applyProtection="1">
      <alignment horizontal="center"/>
      <protection locked="0"/>
    </xf>
    <xf numFmtId="3" fontId="47" fillId="3" borderId="21" xfId="0" applyNumberFormat="1" applyFont="1" applyFill="1" applyBorder="1" applyAlignment="1" applyProtection="1">
      <alignment horizontal="center"/>
      <protection locked="0"/>
    </xf>
    <xf numFmtId="3" fontId="47" fillId="3" borderId="22" xfId="0" applyNumberFormat="1" applyFont="1" applyFill="1" applyBorder="1" applyAlignment="1" applyProtection="1">
      <alignment horizontal="center"/>
      <protection locked="0"/>
    </xf>
    <xf numFmtId="0" fontId="47" fillId="2" borderId="24" xfId="0" applyFont="1" applyFill="1" applyBorder="1" applyAlignment="1" applyProtection="1">
      <alignment horizontal="center" vertical="top"/>
      <protection hidden="1"/>
    </xf>
    <xf numFmtId="0" fontId="47" fillId="2" borderId="24" xfId="0" applyFont="1" applyFill="1" applyBorder="1" applyAlignment="1" applyProtection="1">
      <alignment horizontal="center" vertical="top" wrapText="1"/>
      <protection hidden="1"/>
    </xf>
    <xf numFmtId="0" fontId="53" fillId="2" borderId="23" xfId="0" applyFont="1" applyFill="1" applyBorder="1" applyAlignment="1" applyProtection="1">
      <alignment horizontal="center"/>
      <protection hidden="1"/>
    </xf>
    <xf numFmtId="0" fontId="53" fillId="0" borderId="0" xfId="0" applyFont="1" applyAlignment="1" applyProtection="1">
      <alignment horizontal="center"/>
      <protection hidden="1"/>
    </xf>
    <xf numFmtId="0" fontId="60" fillId="0" borderId="8" xfId="0" applyFont="1" applyBorder="1" applyAlignment="1">
      <alignment horizontal="center"/>
    </xf>
    <xf numFmtId="0" fontId="59" fillId="0" borderId="5" xfId="0" applyFont="1" applyBorder="1" applyAlignment="1">
      <alignment horizontal="center"/>
    </xf>
    <xf numFmtId="1" fontId="47" fillId="2" borderId="32" xfId="0" applyNumberFormat="1" applyFont="1" applyFill="1" applyBorder="1" applyAlignment="1" applyProtection="1">
      <alignment horizontal="center"/>
      <protection hidden="1"/>
    </xf>
    <xf numFmtId="1" fontId="67" fillId="2" borderId="33" xfId="0" applyNumberFormat="1" applyFont="1" applyFill="1" applyBorder="1" applyAlignment="1" applyProtection="1">
      <alignment horizontal="center"/>
      <protection hidden="1"/>
    </xf>
    <xf numFmtId="0" fontId="47" fillId="3" borderId="20" xfId="0" applyFont="1" applyFill="1" applyBorder="1" applyAlignment="1" applyProtection="1">
      <alignment horizontal="center"/>
      <protection locked="0"/>
    </xf>
    <xf numFmtId="0" fontId="47" fillId="0" borderId="49" xfId="0" applyFont="1" applyBorder="1" applyProtection="1">
      <protection hidden="1"/>
    </xf>
    <xf numFmtId="0" fontId="47" fillId="2" borderId="12" xfId="0" applyFont="1" applyFill="1" applyBorder="1" applyAlignment="1" applyProtection="1">
      <alignment horizontal="center" wrapText="1"/>
      <protection hidden="1"/>
    </xf>
    <xf numFmtId="171" fontId="74" fillId="0" borderId="0" xfId="0" applyNumberFormat="1" applyFont="1" applyAlignment="1">
      <alignment vertical="top" wrapText="1"/>
    </xf>
    <xf numFmtId="171" fontId="74" fillId="0" borderId="0" xfId="0" applyNumberFormat="1" applyFont="1"/>
    <xf numFmtId="0" fontId="59" fillId="0" borderId="5" xfId="0" applyFont="1" applyBorder="1" applyAlignment="1">
      <alignment horizontal="left" vertical="top"/>
    </xf>
    <xf numFmtId="0" fontId="59" fillId="0" borderId="5" xfId="0" applyFont="1" applyBorder="1" applyAlignment="1">
      <alignment horizontal="left"/>
    </xf>
    <xf numFmtId="167" fontId="59" fillId="0" borderId="0" xfId="0" applyNumberFormat="1" applyFont="1" applyAlignment="1" applyProtection="1">
      <alignment horizontal="right"/>
      <protection hidden="1"/>
    </xf>
    <xf numFmtId="0" fontId="53" fillId="0" borderId="0" xfId="0" applyFont="1"/>
    <xf numFmtId="3" fontId="47" fillId="7" borderId="23" xfId="0" applyNumberFormat="1" applyFont="1" applyFill="1" applyBorder="1" applyAlignment="1" applyProtection="1">
      <alignment horizontal="center"/>
      <protection hidden="1"/>
    </xf>
    <xf numFmtId="4" fontId="64" fillId="8" borderId="0" xfId="0" applyNumberFormat="1" applyFont="1" applyFill="1" applyAlignment="1" applyProtection="1">
      <alignment horizontal="center"/>
      <protection hidden="1"/>
    </xf>
    <xf numFmtId="172" fontId="53" fillId="7" borderId="14" xfId="0" applyNumberFormat="1" applyFont="1" applyFill="1" applyBorder="1" applyAlignment="1" applyProtection="1">
      <alignment horizontal="center"/>
      <protection hidden="1"/>
    </xf>
    <xf numFmtId="1" fontId="59" fillId="7" borderId="14" xfId="0" applyNumberFormat="1" applyFont="1" applyFill="1" applyBorder="1" applyAlignment="1" applyProtection="1">
      <alignment horizontal="right" indent="1"/>
      <protection hidden="1"/>
    </xf>
    <xf numFmtId="171" fontId="52" fillId="0" borderId="0" xfId="0" applyNumberFormat="1" applyFont="1" applyAlignment="1" applyProtection="1">
      <alignment horizontal="left"/>
      <protection hidden="1"/>
    </xf>
    <xf numFmtId="0" fontId="73" fillId="8" borderId="0" xfId="0" applyFont="1" applyFill="1" applyProtection="1">
      <protection hidden="1"/>
    </xf>
    <xf numFmtId="171" fontId="54" fillId="8" borderId="12" xfId="0" applyNumberFormat="1" applyFont="1" applyFill="1" applyBorder="1" applyProtection="1">
      <protection hidden="1"/>
    </xf>
    <xf numFmtId="171" fontId="59" fillId="8" borderId="12" xfId="0" applyNumberFormat="1" applyFont="1" applyFill="1" applyBorder="1" applyProtection="1">
      <protection hidden="1"/>
    </xf>
    <xf numFmtId="171" fontId="47" fillId="8" borderId="12" xfId="0" applyNumberFormat="1" applyFont="1" applyFill="1" applyBorder="1" applyProtection="1">
      <protection hidden="1"/>
    </xf>
    <xf numFmtId="171" fontId="47" fillId="8" borderId="0" xfId="0" applyNumberFormat="1" applyFont="1" applyFill="1" applyProtection="1">
      <protection hidden="1"/>
    </xf>
    <xf numFmtId="171" fontId="47" fillId="8" borderId="12" xfId="0" quotePrefix="1" applyNumberFormat="1" applyFont="1" applyFill="1" applyBorder="1" applyProtection="1">
      <protection hidden="1"/>
    </xf>
    <xf numFmtId="171" fontId="0" fillId="8" borderId="0" xfId="0" applyNumberFormat="1" applyFill="1" applyAlignment="1" applyProtection="1">
      <alignment horizontal="right" indent="1"/>
      <protection hidden="1"/>
    </xf>
    <xf numFmtId="171" fontId="59" fillId="8" borderId="12" xfId="0" applyNumberFormat="1" applyFont="1" applyFill="1" applyBorder="1" applyAlignment="1" applyProtection="1">
      <alignment horizontal="right" indent="1"/>
      <protection hidden="1"/>
    </xf>
    <xf numFmtId="0" fontId="54" fillId="8" borderId="0" xfId="0" applyFont="1" applyFill="1" applyAlignment="1" applyProtection="1">
      <alignment horizontal="right"/>
      <protection hidden="1"/>
    </xf>
    <xf numFmtId="171" fontId="54" fillId="8" borderId="18" xfId="0" applyNumberFormat="1" applyFont="1" applyFill="1" applyBorder="1" applyProtection="1">
      <protection hidden="1"/>
    </xf>
    <xf numFmtId="171" fontId="54" fillId="8" borderId="0" xfId="0" applyNumberFormat="1" applyFont="1" applyFill="1" applyAlignment="1" applyProtection="1">
      <alignment horizontal="right" indent="1"/>
      <protection hidden="1"/>
    </xf>
    <xf numFmtId="171" fontId="59" fillId="8" borderId="18" xfId="0" applyNumberFormat="1" applyFont="1" applyFill="1" applyBorder="1" applyProtection="1">
      <protection hidden="1"/>
    </xf>
    <xf numFmtId="171" fontId="53" fillId="8" borderId="12" xfId="0" applyNumberFormat="1" applyFont="1" applyFill="1" applyBorder="1" applyProtection="1">
      <protection hidden="1"/>
    </xf>
    <xf numFmtId="171" fontId="47" fillId="8" borderId="0" xfId="0" applyNumberFormat="1" applyFont="1" applyFill="1" applyAlignment="1" applyProtection="1">
      <alignment horizontal="right" indent="1"/>
      <protection hidden="1"/>
    </xf>
    <xf numFmtId="0" fontId="54" fillId="8" borderId="0" xfId="0" applyFont="1" applyFill="1" applyAlignment="1" applyProtection="1">
      <alignment horizontal="right" indent="1"/>
      <protection hidden="1"/>
    </xf>
    <xf numFmtId="171" fontId="47" fillId="8" borderId="1" xfId="0" quotePrefix="1" applyNumberFormat="1" applyFont="1" applyFill="1" applyBorder="1" applyProtection="1">
      <protection hidden="1"/>
    </xf>
    <xf numFmtId="171" fontId="47" fillId="8" borderId="6" xfId="0" quotePrefix="1" applyNumberFormat="1" applyFont="1" applyFill="1" applyBorder="1" applyProtection="1">
      <protection hidden="1"/>
    </xf>
    <xf numFmtId="171" fontId="58" fillId="8" borderId="0" xfId="0" applyNumberFormat="1" applyFont="1" applyFill="1" applyAlignment="1" applyProtection="1">
      <alignment horizontal="left"/>
      <protection hidden="1"/>
    </xf>
    <xf numFmtId="171" fontId="0" fillId="8" borderId="2" xfId="0" applyNumberFormat="1" applyFill="1" applyBorder="1" applyProtection="1">
      <protection hidden="1"/>
    </xf>
    <xf numFmtId="171" fontId="0" fillId="8" borderId="4" xfId="0" applyNumberFormat="1" applyFill="1" applyBorder="1" applyProtection="1">
      <protection hidden="1"/>
    </xf>
    <xf numFmtId="171" fontId="60" fillId="8" borderId="4" xfId="0" applyNumberFormat="1" applyFont="1" applyFill="1" applyBorder="1" applyAlignment="1">
      <alignment vertical="top" wrapText="1"/>
    </xf>
    <xf numFmtId="171" fontId="74" fillId="8" borderId="4" xfId="0" applyNumberFormat="1" applyFont="1" applyFill="1" applyBorder="1" applyAlignment="1">
      <alignment vertical="top" wrapText="1"/>
    </xf>
    <xf numFmtId="171" fontId="74" fillId="8" borderId="4" xfId="0" applyNumberFormat="1" applyFont="1" applyFill="1" applyBorder="1"/>
    <xf numFmtId="171" fontId="47" fillId="8" borderId="0" xfId="0" applyNumberFormat="1" applyFont="1" applyFill="1" applyAlignment="1" applyProtection="1">
      <alignment horizontal="right"/>
      <protection hidden="1"/>
    </xf>
    <xf numFmtId="0" fontId="53" fillId="8" borderId="0" xfId="0" applyFont="1" applyFill="1" applyAlignment="1" applyProtection="1">
      <alignment horizontal="right"/>
      <protection hidden="1"/>
    </xf>
    <xf numFmtId="0" fontId="47" fillId="2" borderId="13" xfId="0" applyFont="1" applyFill="1" applyBorder="1" applyAlignment="1" applyProtection="1">
      <alignment horizontal="center" wrapText="1"/>
      <protection hidden="1"/>
    </xf>
    <xf numFmtId="0" fontId="58" fillId="8" borderId="0" xfId="0" applyFont="1" applyFill="1" applyProtection="1">
      <protection hidden="1"/>
    </xf>
    <xf numFmtId="171" fontId="74" fillId="8" borderId="0" xfId="0" applyNumberFormat="1" applyFont="1" applyFill="1" applyAlignment="1">
      <alignment vertical="top" wrapText="1"/>
    </xf>
    <xf numFmtId="171" fontId="74" fillId="8" borderId="0" xfId="0" applyNumberFormat="1" applyFont="1" applyFill="1"/>
    <xf numFmtId="171" fontId="53" fillId="8" borderId="0" xfId="0" applyNumberFormat="1" applyFont="1" applyFill="1" applyAlignment="1" applyProtection="1">
      <alignment horizontal="right"/>
      <protection hidden="1"/>
    </xf>
    <xf numFmtId="16" fontId="47" fillId="0" borderId="18" xfId="0" quotePrefix="1" applyNumberFormat="1" applyFont="1" applyBorder="1" applyAlignment="1" applyProtection="1">
      <alignment horizontal="left"/>
      <protection hidden="1"/>
    </xf>
    <xf numFmtId="49" fontId="47" fillId="0" borderId="18" xfId="0" applyNumberFormat="1" applyFont="1" applyBorder="1" applyProtection="1">
      <protection hidden="1"/>
    </xf>
    <xf numFmtId="171" fontId="53" fillId="8" borderId="0" xfId="0" applyNumberFormat="1" applyFont="1" applyFill="1" applyProtection="1">
      <protection hidden="1"/>
    </xf>
    <xf numFmtId="0" fontId="47" fillId="2" borderId="14" xfId="0" applyFont="1" applyFill="1" applyBorder="1" applyAlignment="1" applyProtection="1">
      <alignment horizontal="center" wrapText="1"/>
      <protection hidden="1"/>
    </xf>
    <xf numFmtId="171" fontId="47" fillId="8" borderId="7" xfId="0" applyNumberFormat="1" applyFont="1" applyFill="1" applyBorder="1" applyProtection="1">
      <protection hidden="1"/>
    </xf>
    <xf numFmtId="171" fontId="47" fillId="8" borderId="6" xfId="0" applyNumberFormat="1" applyFont="1" applyFill="1" applyBorder="1" applyProtection="1">
      <protection hidden="1"/>
    </xf>
    <xf numFmtId="171" fontId="47" fillId="7" borderId="3" xfId="0" applyNumberFormat="1" applyFont="1" applyFill="1" applyBorder="1" applyProtection="1">
      <protection hidden="1"/>
    </xf>
    <xf numFmtId="171" fontId="47" fillId="8" borderId="2" xfId="0" applyNumberFormat="1" applyFont="1" applyFill="1" applyBorder="1" applyProtection="1">
      <protection hidden="1"/>
    </xf>
    <xf numFmtId="171" fontId="47" fillId="8" borderId="1" xfId="0" applyNumberFormat="1" applyFont="1" applyFill="1" applyBorder="1" applyProtection="1">
      <protection hidden="1"/>
    </xf>
    <xf numFmtId="171" fontId="47" fillId="8" borderId="4" xfId="0" quotePrefix="1" applyNumberFormat="1" applyFont="1" applyFill="1" applyBorder="1" applyProtection="1">
      <protection hidden="1"/>
    </xf>
    <xf numFmtId="171" fontId="47" fillId="0" borderId="18" xfId="0" quotePrefix="1" applyNumberFormat="1" applyFont="1" applyBorder="1" applyProtection="1">
      <protection hidden="1"/>
    </xf>
    <xf numFmtId="171" fontId="53" fillId="7" borderId="14" xfId="0" applyNumberFormat="1" applyFont="1" applyFill="1" applyBorder="1" applyProtection="1">
      <protection hidden="1"/>
    </xf>
    <xf numFmtId="0" fontId="53" fillId="0" borderId="1" xfId="0" applyFont="1" applyBorder="1"/>
    <xf numFmtId="2" fontId="47" fillId="3" borderId="8" xfId="0" applyNumberFormat="1" applyFont="1" applyFill="1" applyBorder="1" applyAlignment="1" applyProtection="1">
      <alignment horizontal="center"/>
      <protection locked="0"/>
    </xf>
    <xf numFmtId="2" fontId="47" fillId="3" borderId="13" xfId="0" applyNumberFormat="1" applyFont="1" applyFill="1" applyBorder="1" applyAlignment="1" applyProtection="1">
      <alignment horizontal="center"/>
      <protection locked="0"/>
    </xf>
    <xf numFmtId="2" fontId="47" fillId="0" borderId="17" xfId="0" applyNumberFormat="1" applyFont="1" applyBorder="1" applyAlignment="1" applyProtection="1">
      <alignment horizontal="right"/>
      <protection hidden="1"/>
    </xf>
    <xf numFmtId="2" fontId="47" fillId="3" borderId="7" xfId="0" applyNumberFormat="1" applyFont="1" applyFill="1" applyBorder="1" applyAlignment="1" applyProtection="1">
      <alignment horizontal="center"/>
      <protection locked="0"/>
    </xf>
    <xf numFmtId="14" fontId="47" fillId="3" borderId="14" xfId="0" applyNumberFormat="1" applyFont="1" applyFill="1" applyBorder="1" applyAlignment="1" applyProtection="1">
      <alignment horizontal="center" vertical="center"/>
      <protection locked="0"/>
    </xf>
    <xf numFmtId="14" fontId="53" fillId="3" borderId="14" xfId="0" applyNumberFormat="1" applyFont="1" applyFill="1" applyBorder="1" applyAlignment="1" applyProtection="1">
      <alignment horizontal="center" vertical="center"/>
      <protection locked="0"/>
    </xf>
    <xf numFmtId="14" fontId="53" fillId="7" borderId="14" xfId="0" applyNumberFormat="1" applyFont="1" applyFill="1" applyBorder="1" applyAlignment="1" applyProtection="1">
      <alignment horizontal="center" vertical="center"/>
      <protection hidden="1"/>
    </xf>
    <xf numFmtId="0" fontId="53" fillId="0" borderId="4" xfId="0" applyFont="1" applyBorder="1" applyAlignment="1" applyProtection="1">
      <alignment vertical="center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3" fontId="53" fillId="7" borderId="15" xfId="0" applyNumberFormat="1" applyFont="1" applyFill="1" applyBorder="1" applyAlignment="1" applyProtection="1">
      <alignment horizontal="center" vertical="center"/>
      <protection hidden="1"/>
    </xf>
    <xf numFmtId="14" fontId="74" fillId="0" borderId="0" xfId="0" applyNumberFormat="1" applyFont="1" applyProtection="1">
      <protection hidden="1"/>
    </xf>
    <xf numFmtId="0" fontId="87" fillId="0" borderId="5" xfId="0" applyFont="1" applyBorder="1" applyAlignment="1">
      <alignment vertical="top" wrapText="1"/>
    </xf>
    <xf numFmtId="0" fontId="0" fillId="0" borderId="2" xfId="0" applyBorder="1" applyProtection="1">
      <protection hidden="1"/>
    </xf>
    <xf numFmtId="0" fontId="87" fillId="0" borderId="0" xfId="0" applyFont="1" applyAlignment="1">
      <alignment vertical="top" wrapText="1"/>
    </xf>
    <xf numFmtId="0" fontId="53" fillId="0" borderId="2" xfId="0" applyFont="1" applyBorder="1"/>
    <xf numFmtId="2" fontId="47" fillId="0" borderId="0" xfId="0" applyNumberFormat="1" applyFont="1" applyProtection="1">
      <protection hidden="1"/>
    </xf>
    <xf numFmtId="0" fontId="87" fillId="0" borderId="7" xfId="0" applyFont="1" applyBorder="1" applyAlignment="1">
      <alignment vertical="top" wrapText="1"/>
    </xf>
    <xf numFmtId="0" fontId="54" fillId="0" borderId="19" xfId="0" applyFont="1" applyBorder="1" applyAlignment="1">
      <alignment horizontal="center"/>
    </xf>
    <xf numFmtId="7" fontId="59" fillId="3" borderId="14" xfId="3" applyNumberFormat="1" applyFont="1" applyFill="1" applyBorder="1" applyAlignment="1" applyProtection="1">
      <alignment horizontal="right"/>
      <protection locked="0"/>
    </xf>
    <xf numFmtId="0" fontId="54" fillId="0" borderId="40" xfId="0" applyFont="1" applyBorder="1"/>
    <xf numFmtId="0" fontId="59" fillId="0" borderId="40" xfId="0" applyFont="1" applyBorder="1"/>
    <xf numFmtId="0" fontId="59" fillId="0" borderId="0" xfId="0" applyFont="1" applyAlignment="1">
      <alignment horizontal="right"/>
    </xf>
    <xf numFmtId="0" fontId="60" fillId="0" borderId="0" xfId="0" applyFont="1" applyAlignment="1">
      <alignment horizontal="right"/>
    </xf>
    <xf numFmtId="0" fontId="59" fillId="0" borderId="51" xfId="0" applyFont="1" applyBorder="1"/>
    <xf numFmtId="0" fontId="60" fillId="0" borderId="50" xfId="0" applyFont="1" applyBorder="1" applyAlignment="1">
      <alignment horizontal="right"/>
    </xf>
    <xf numFmtId="168" fontId="59" fillId="3" borderId="14" xfId="0" applyNumberFormat="1" applyFont="1" applyFill="1" applyBorder="1" applyAlignment="1" applyProtection="1">
      <alignment vertical="center"/>
      <protection locked="0"/>
    </xf>
    <xf numFmtId="167" fontId="59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168" fontId="54" fillId="7" borderId="9" xfId="0" applyNumberFormat="1" applyFont="1" applyFill="1" applyBorder="1" applyAlignment="1" applyProtection="1">
      <alignment vertical="center"/>
      <protection hidden="1"/>
    </xf>
    <xf numFmtId="2" fontId="59" fillId="0" borderId="0" xfId="0" applyNumberFormat="1" applyFont="1" applyAlignment="1" applyProtection="1">
      <alignment vertical="center"/>
      <protection hidden="1"/>
    </xf>
    <xf numFmtId="2" fontId="59" fillId="0" borderId="0" xfId="0" applyNumberFormat="1" applyFont="1" applyAlignment="1">
      <alignment vertical="center"/>
    </xf>
    <xf numFmtId="0" fontId="59" fillId="0" borderId="40" xfId="0" applyFont="1" applyBorder="1" applyAlignment="1">
      <alignment vertical="center"/>
    </xf>
    <xf numFmtId="167" fontId="59" fillId="0" borderId="0" xfId="0" applyNumberFormat="1" applyFont="1"/>
    <xf numFmtId="0" fontId="59" fillId="10" borderId="3" xfId="0" applyFont="1" applyFill="1" applyBorder="1" applyAlignment="1">
      <alignment horizontal="center" wrapText="1"/>
    </xf>
    <xf numFmtId="0" fontId="60" fillId="10" borderId="24" xfId="0" applyFont="1" applyFill="1" applyBorder="1" applyAlignment="1">
      <alignment horizontal="center"/>
    </xf>
    <xf numFmtId="0" fontId="55" fillId="0" borderId="0" xfId="0" applyFont="1" applyAlignment="1" applyProtection="1">
      <alignment vertical="top"/>
      <protection hidden="1"/>
    </xf>
    <xf numFmtId="10" fontId="59" fillId="7" borderId="15" xfId="0" applyNumberFormat="1" applyFont="1" applyFill="1" applyBorder="1" applyAlignment="1" applyProtection="1">
      <alignment horizontal="right" vertical="center"/>
      <protection hidden="1"/>
    </xf>
    <xf numFmtId="165" fontId="59" fillId="7" borderId="11" xfId="0" applyNumberFormat="1" applyFont="1" applyFill="1" applyBorder="1" applyAlignment="1" applyProtection="1">
      <alignment horizontal="right" vertical="center"/>
      <protection hidden="1"/>
    </xf>
    <xf numFmtId="165" fontId="59" fillId="7" borderId="15" xfId="0" applyNumberFormat="1" applyFont="1" applyFill="1" applyBorder="1" applyAlignment="1" applyProtection="1">
      <alignment horizontal="right" vertical="center"/>
      <protection hidden="1"/>
    </xf>
    <xf numFmtId="1" fontId="67" fillId="3" borderId="33" xfId="0" applyNumberFormat="1" applyFont="1" applyFill="1" applyBorder="1" applyAlignment="1" applyProtection="1">
      <alignment horizontal="center"/>
      <protection locked="0"/>
    </xf>
    <xf numFmtId="1" fontId="67" fillId="3" borderId="5" xfId="0" applyNumberFormat="1" applyFont="1" applyFill="1" applyBorder="1" applyAlignment="1" applyProtection="1">
      <alignment horizontal="center"/>
      <protection locked="0"/>
    </xf>
    <xf numFmtId="0" fontId="59" fillId="0" borderId="0" xfId="0" applyFont="1" applyAlignment="1" applyProtection="1">
      <alignment horizontal="center"/>
      <protection hidden="1"/>
    </xf>
    <xf numFmtId="176" fontId="0" fillId="8" borderId="0" xfId="0" applyNumberFormat="1" applyFill="1" applyProtection="1">
      <protection hidden="1"/>
    </xf>
    <xf numFmtId="0" fontId="92" fillId="0" borderId="0" xfId="0" applyFont="1" applyProtection="1">
      <protection hidden="1"/>
    </xf>
    <xf numFmtId="0" fontId="59" fillId="0" borderId="0" xfId="0" applyFont="1" applyAlignment="1">
      <alignment horizontal="left" vertical="top"/>
    </xf>
    <xf numFmtId="0" fontId="59" fillId="0" borderId="0" xfId="0" applyFont="1" applyAlignment="1">
      <alignment horizontal="left"/>
    </xf>
    <xf numFmtId="0" fontId="48" fillId="6" borderId="0" xfId="0" applyFont="1" applyFill="1" applyAlignment="1">
      <alignment horizontal="center"/>
    </xf>
    <xf numFmtId="0" fontId="47" fillId="2" borderId="19" xfId="0" applyFont="1" applyFill="1" applyBorder="1" applyAlignment="1" applyProtection="1">
      <alignment horizontal="center" vertical="top"/>
      <protection hidden="1"/>
    </xf>
    <xf numFmtId="0" fontId="47" fillId="2" borderId="19" xfId="0" applyFont="1" applyFill="1" applyBorder="1" applyAlignment="1" applyProtection="1">
      <alignment horizontal="center" vertical="top" wrapText="1"/>
      <protection hidden="1"/>
    </xf>
    <xf numFmtId="14" fontId="47" fillId="2" borderId="24" xfId="0" applyNumberFormat="1" applyFont="1" applyFill="1" applyBorder="1" applyAlignment="1" applyProtection="1">
      <alignment horizontal="center" vertical="top"/>
      <protection hidden="1"/>
    </xf>
    <xf numFmtId="0" fontId="80" fillId="0" borderId="4" xfId="0" applyFont="1" applyBorder="1"/>
    <xf numFmtId="0" fontId="80" fillId="9" borderId="15" xfId="0" applyFont="1" applyFill="1" applyBorder="1" applyAlignment="1" applyProtection="1">
      <alignment horizontal="center" vertical="center"/>
      <protection locked="0"/>
    </xf>
    <xf numFmtId="0" fontId="94" fillId="0" borderId="0" xfId="0" applyFont="1"/>
    <xf numFmtId="0" fontId="80" fillId="0" borderId="5" xfId="0" applyFont="1" applyBorder="1"/>
    <xf numFmtId="0" fontId="94" fillId="0" borderId="4" xfId="0" applyFont="1" applyBorder="1"/>
    <xf numFmtId="0" fontId="95" fillId="0" borderId="0" xfId="0" applyFont="1"/>
    <xf numFmtId="0" fontId="94" fillId="0" borderId="5" xfId="0" applyFont="1" applyBorder="1"/>
    <xf numFmtId="0" fontId="51" fillId="9" borderId="15" xfId="0" applyFont="1" applyFill="1" applyBorder="1" applyAlignment="1" applyProtection="1">
      <alignment horizontal="center" vertical="center"/>
      <protection locked="0"/>
    </xf>
    <xf numFmtId="0" fontId="95" fillId="0" borderId="5" xfId="0" applyFont="1" applyBorder="1"/>
    <xf numFmtId="0" fontId="54" fillId="9" borderId="15" xfId="0" applyFont="1" applyFill="1" applyBorder="1" applyAlignment="1" applyProtection="1">
      <alignment horizontal="center" vertical="center"/>
      <protection locked="0"/>
    </xf>
    <xf numFmtId="0" fontId="59" fillId="0" borderId="0" xfId="0" applyFont="1" applyAlignment="1">
      <alignment vertical="top"/>
    </xf>
    <xf numFmtId="0" fontId="48" fillId="0" borderId="0" xfId="0" applyFont="1" applyProtection="1">
      <protection locked="0"/>
    </xf>
    <xf numFmtId="0" fontId="0" fillId="0" borderId="7" xfId="0" applyBorder="1"/>
    <xf numFmtId="0" fontId="52" fillId="0" borderId="7" xfId="0" applyFont="1" applyBorder="1"/>
    <xf numFmtId="0" fontId="97" fillId="0" borderId="0" xfId="0" applyFont="1"/>
    <xf numFmtId="0" fontId="97" fillId="0" borderId="0" xfId="0" applyFont="1" applyAlignment="1">
      <alignment vertical="center"/>
    </xf>
    <xf numFmtId="0" fontId="48" fillId="6" borderId="4" xfId="0" applyFont="1" applyFill="1" applyBorder="1"/>
    <xf numFmtId="0" fontId="48" fillId="6" borderId="0" xfId="0" applyFont="1" applyFill="1"/>
    <xf numFmtId="0" fontId="48" fillId="6" borderId="5" xfId="0" applyFont="1" applyFill="1" applyBorder="1"/>
    <xf numFmtId="0" fontId="59" fillId="6" borderId="4" xfId="0" applyFont="1" applyFill="1" applyBorder="1"/>
    <xf numFmtId="0" fontId="54" fillId="6" borderId="4" xfId="0" applyFont="1" applyFill="1" applyBorder="1"/>
    <xf numFmtId="0" fontId="48" fillId="6" borderId="6" xfId="0" applyFont="1" applyFill="1" applyBorder="1"/>
    <xf numFmtId="0" fontId="48" fillId="6" borderId="7" xfId="0" applyFont="1" applyFill="1" applyBorder="1"/>
    <xf numFmtId="0" fontId="48" fillId="6" borderId="8" xfId="0" applyFont="1" applyFill="1" applyBorder="1"/>
    <xf numFmtId="0" fontId="59" fillId="6" borderId="0" xfId="0" applyFont="1" applyFill="1"/>
    <xf numFmtId="0" fontId="59" fillId="6" borderId="5" xfId="0" applyFont="1" applyFill="1" applyBorder="1"/>
    <xf numFmtId="0" fontId="51" fillId="6" borderId="4" xfId="0" applyFont="1" applyFill="1" applyBorder="1"/>
    <xf numFmtId="0" fontId="100" fillId="6" borderId="5" xfId="0" applyFont="1" applyFill="1" applyBorder="1"/>
    <xf numFmtId="0" fontId="54" fillId="3" borderId="14" xfId="0" applyFont="1" applyFill="1" applyBorder="1" applyAlignment="1" applyProtection="1">
      <alignment horizontal="center"/>
      <protection locked="0"/>
    </xf>
    <xf numFmtId="0" fontId="59" fillId="6" borderId="0" xfId="0" applyFont="1" applyFill="1" applyProtection="1">
      <protection hidden="1"/>
    </xf>
    <xf numFmtId="0" fontId="48" fillId="3" borderId="14" xfId="0" applyFont="1" applyFill="1" applyBorder="1" applyProtection="1">
      <protection locked="0"/>
    </xf>
    <xf numFmtId="0" fontId="0" fillId="6" borderId="4" xfId="0" applyFill="1" applyBorder="1"/>
    <xf numFmtId="167" fontId="59" fillId="10" borderId="0" xfId="0" applyNumberFormat="1" applyFont="1" applyFill="1" applyProtection="1">
      <protection hidden="1"/>
    </xf>
    <xf numFmtId="0" fontId="47" fillId="0" borderId="0" xfId="0" applyFont="1" applyAlignment="1" applyProtection="1">
      <alignment horizontal="right" vertical="center"/>
      <protection hidden="1"/>
    </xf>
    <xf numFmtId="0" fontId="65" fillId="0" borderId="0" xfId="0" applyFont="1" applyAlignment="1" applyProtection="1">
      <alignment horizontal="left"/>
      <protection hidden="1"/>
    </xf>
    <xf numFmtId="0" fontId="58" fillId="0" borderId="0" xfId="0" applyFont="1" applyAlignment="1" applyProtection="1">
      <alignment horizontal="center"/>
      <protection hidden="1"/>
    </xf>
    <xf numFmtId="0" fontId="50" fillId="8" borderId="0" xfId="0" applyFont="1" applyFill="1" applyProtection="1">
      <protection hidden="1"/>
    </xf>
    <xf numFmtId="0" fontId="47" fillId="8" borderId="0" xfId="0" applyFont="1" applyFill="1" applyAlignment="1" applyProtection="1">
      <alignment horizontal="center"/>
      <protection hidden="1"/>
    </xf>
    <xf numFmtId="0" fontId="72" fillId="8" borderId="0" xfId="0" applyFont="1" applyFill="1" applyProtection="1">
      <protection hidden="1"/>
    </xf>
    <xf numFmtId="0" fontId="72" fillId="8" borderId="0" xfId="0" applyFont="1" applyFill="1" applyAlignment="1" applyProtection="1">
      <alignment horizontal="center"/>
      <protection hidden="1"/>
    </xf>
    <xf numFmtId="2" fontId="72" fillId="8" borderId="0" xfId="0" applyNumberFormat="1" applyFont="1" applyFill="1" applyAlignment="1" applyProtection="1">
      <alignment horizontal="center"/>
      <protection hidden="1"/>
    </xf>
    <xf numFmtId="0" fontId="104" fillId="8" borderId="4" xfId="0" applyFont="1" applyFill="1" applyBorder="1"/>
    <xf numFmtId="0" fontId="47" fillId="6" borderId="0" xfId="0" applyFont="1" applyFill="1" applyProtection="1">
      <protection hidden="1"/>
    </xf>
    <xf numFmtId="0" fontId="47" fillId="11" borderId="61" xfId="0" applyFont="1" applyFill="1" applyBorder="1" applyAlignment="1" applyProtection="1">
      <alignment horizontal="center"/>
      <protection hidden="1"/>
    </xf>
    <xf numFmtId="0" fontId="47" fillId="11" borderId="75" xfId="0" applyFont="1" applyFill="1" applyBorder="1" applyProtection="1">
      <protection hidden="1"/>
    </xf>
    <xf numFmtId="0" fontId="47" fillId="11" borderId="82" xfId="0" applyFont="1" applyFill="1" applyBorder="1" applyProtection="1">
      <protection hidden="1"/>
    </xf>
    <xf numFmtId="0" fontId="47" fillId="11" borderId="83" xfId="0" applyFont="1" applyFill="1" applyBorder="1" applyProtection="1">
      <protection hidden="1"/>
    </xf>
    <xf numFmtId="0" fontId="47" fillId="11" borderId="0" xfId="0" applyFont="1" applyFill="1" applyProtection="1">
      <protection hidden="1"/>
    </xf>
    <xf numFmtId="0" fontId="47" fillId="11" borderId="52" xfId="0" applyFont="1" applyFill="1" applyBorder="1" applyProtection="1">
      <protection hidden="1"/>
    </xf>
    <xf numFmtId="2" fontId="58" fillId="11" borderId="0" xfId="0" applyNumberFormat="1" applyFont="1" applyFill="1" applyProtection="1">
      <protection hidden="1"/>
    </xf>
    <xf numFmtId="175" fontId="58" fillId="11" borderId="0" xfId="0" applyNumberFormat="1" applyFont="1" applyFill="1" applyProtection="1">
      <protection hidden="1"/>
    </xf>
    <xf numFmtId="0" fontId="47" fillId="11" borderId="0" xfId="0" applyFont="1" applyFill="1" applyAlignment="1" applyProtection="1">
      <alignment horizontal="center"/>
      <protection hidden="1"/>
    </xf>
    <xf numFmtId="175" fontId="47" fillId="11" borderId="0" xfId="0" applyNumberFormat="1" applyFont="1" applyFill="1" applyProtection="1">
      <protection hidden="1"/>
    </xf>
    <xf numFmtId="10" fontId="58" fillId="11" borderId="0" xfId="4" applyNumberFormat="1" applyFont="1" applyFill="1" applyBorder="1" applyProtection="1">
      <protection hidden="1"/>
    </xf>
    <xf numFmtId="1" fontId="72" fillId="11" borderId="0" xfId="0" applyNumberFormat="1" applyFont="1" applyFill="1" applyAlignment="1" applyProtection="1">
      <alignment horizontal="center"/>
      <protection hidden="1"/>
    </xf>
    <xf numFmtId="0" fontId="71" fillId="11" borderId="75" xfId="0" applyFont="1" applyFill="1" applyBorder="1" applyProtection="1">
      <protection hidden="1"/>
    </xf>
    <xf numFmtId="0" fontId="53" fillId="11" borderId="75" xfId="0" applyFont="1" applyFill="1" applyBorder="1" applyProtection="1">
      <protection hidden="1"/>
    </xf>
    <xf numFmtId="0" fontId="47" fillId="11" borderId="77" xfId="0" applyFont="1" applyFill="1" applyBorder="1" applyProtection="1">
      <protection hidden="1"/>
    </xf>
    <xf numFmtId="0" fontId="47" fillId="11" borderId="24" xfId="0" applyFont="1" applyFill="1" applyBorder="1" applyAlignment="1" applyProtection="1">
      <alignment horizontal="center"/>
      <protection hidden="1"/>
    </xf>
    <xf numFmtId="0" fontId="47" fillId="11" borderId="7" xfId="0" applyFont="1" applyFill="1" applyBorder="1" applyAlignment="1" applyProtection="1">
      <alignment horizontal="center"/>
      <protection hidden="1"/>
    </xf>
    <xf numFmtId="0" fontId="47" fillId="11" borderId="78" xfId="0" applyFont="1" applyFill="1" applyBorder="1" applyProtection="1">
      <protection hidden="1"/>
    </xf>
    <xf numFmtId="0" fontId="47" fillId="11" borderId="80" xfId="0" applyFont="1" applyFill="1" applyBorder="1" applyProtection="1">
      <protection hidden="1"/>
    </xf>
    <xf numFmtId="0" fontId="47" fillId="11" borderId="81" xfId="0" applyFont="1" applyFill="1" applyBorder="1" applyProtection="1">
      <protection hidden="1"/>
    </xf>
    <xf numFmtId="0" fontId="47" fillId="11" borderId="6" xfId="0" applyFont="1" applyFill="1" applyBorder="1" applyAlignment="1" applyProtection="1">
      <alignment horizontal="center"/>
      <protection hidden="1"/>
    </xf>
    <xf numFmtId="0" fontId="47" fillId="11" borderId="4" xfId="0" applyFont="1" applyFill="1" applyBorder="1" applyAlignment="1" applyProtection="1">
      <alignment horizontal="center"/>
      <protection hidden="1"/>
    </xf>
    <xf numFmtId="0" fontId="47" fillId="11" borderId="76" xfId="0" applyFont="1" applyFill="1" applyBorder="1" applyProtection="1">
      <protection hidden="1"/>
    </xf>
    <xf numFmtId="0" fontId="58" fillId="13" borderId="0" xfId="0" applyFont="1" applyFill="1" applyAlignment="1" applyProtection="1">
      <alignment horizontal="right"/>
      <protection hidden="1"/>
    </xf>
    <xf numFmtId="0" fontId="58" fillId="13" borderId="0" xfId="0" applyFont="1" applyFill="1" applyProtection="1">
      <protection hidden="1"/>
    </xf>
    <xf numFmtId="0" fontId="105" fillId="0" borderId="0" xfId="0" applyFont="1" applyAlignment="1">
      <alignment horizontal="center"/>
    </xf>
    <xf numFmtId="2" fontId="64" fillId="6" borderId="0" xfId="0" applyNumberFormat="1" applyFont="1" applyFill="1" applyAlignment="1" applyProtection="1">
      <alignment horizontal="center"/>
      <protection hidden="1"/>
    </xf>
    <xf numFmtId="0" fontId="84" fillId="0" borderId="0" xfId="0" applyFont="1" applyAlignment="1" applyProtection="1">
      <alignment horizontal="right"/>
      <protection hidden="1"/>
    </xf>
    <xf numFmtId="170" fontId="54" fillId="7" borderId="14" xfId="0" applyNumberFormat="1" applyFont="1" applyFill="1" applyBorder="1" applyAlignment="1" applyProtection="1">
      <alignment horizontal="center"/>
      <protection hidden="1"/>
    </xf>
    <xf numFmtId="0" fontId="47" fillId="7" borderId="61" xfId="0" applyFont="1" applyFill="1" applyBorder="1" applyProtection="1">
      <protection hidden="1"/>
    </xf>
    <xf numFmtId="0" fontId="47" fillId="7" borderId="14" xfId="0" applyFont="1" applyFill="1" applyBorder="1" applyAlignment="1" applyProtection="1">
      <alignment horizontal="center"/>
      <protection hidden="1"/>
    </xf>
    <xf numFmtId="0" fontId="47" fillId="7" borderId="23" xfId="0" applyFont="1" applyFill="1" applyBorder="1" applyAlignment="1" applyProtection="1">
      <alignment horizontal="center"/>
      <protection hidden="1"/>
    </xf>
    <xf numFmtId="0" fontId="72" fillId="7" borderId="66" xfId="0" applyFont="1" applyFill="1" applyBorder="1" applyAlignment="1" applyProtection="1">
      <alignment horizontal="center"/>
      <protection hidden="1"/>
    </xf>
    <xf numFmtId="0" fontId="72" fillId="7" borderId="73" xfId="0" applyFont="1" applyFill="1" applyBorder="1" applyAlignment="1" applyProtection="1">
      <alignment horizontal="center"/>
      <protection hidden="1"/>
    </xf>
    <xf numFmtId="0" fontId="47" fillId="7" borderId="19" xfId="0" applyFont="1" applyFill="1" applyBorder="1" applyAlignment="1" applyProtection="1">
      <alignment horizontal="center"/>
      <protection hidden="1"/>
    </xf>
    <xf numFmtId="0" fontId="47" fillId="7" borderId="0" xfId="0" applyFont="1" applyFill="1" applyAlignment="1" applyProtection="1">
      <alignment horizontal="center"/>
      <protection hidden="1"/>
    </xf>
    <xf numFmtId="0" fontId="47" fillId="11" borderId="84" xfId="0" applyFont="1" applyFill="1" applyBorder="1" applyAlignment="1" applyProtection="1">
      <alignment horizontal="center"/>
      <protection hidden="1"/>
    </xf>
    <xf numFmtId="0" fontId="47" fillId="11" borderId="13" xfId="0" applyFont="1" applyFill="1" applyBorder="1" applyAlignment="1" applyProtection="1">
      <alignment horizontal="center"/>
      <protection hidden="1"/>
    </xf>
    <xf numFmtId="0" fontId="47" fillId="11" borderId="3" xfId="0" applyFont="1" applyFill="1" applyBorder="1" applyAlignment="1" applyProtection="1">
      <alignment horizontal="center"/>
      <protection hidden="1"/>
    </xf>
    <xf numFmtId="0" fontId="54" fillId="11" borderId="0" xfId="0" applyFont="1" applyFill="1" applyProtection="1">
      <protection hidden="1"/>
    </xf>
    <xf numFmtId="0" fontId="57" fillId="11" borderId="7" xfId="0" applyFont="1" applyFill="1" applyBorder="1" applyAlignment="1">
      <alignment vertical="center"/>
    </xf>
    <xf numFmtId="0" fontId="58" fillId="11" borderId="0" xfId="0" applyFont="1" applyFill="1" applyProtection="1">
      <protection hidden="1"/>
    </xf>
    <xf numFmtId="0" fontId="70" fillId="11" borderId="0" xfId="0" applyFont="1" applyFill="1" applyProtection="1">
      <protection hidden="1"/>
    </xf>
    <xf numFmtId="2" fontId="47" fillId="0" borderId="5" xfId="0" applyNumberFormat="1" applyFont="1" applyBorder="1" applyProtection="1">
      <protection hidden="1"/>
    </xf>
    <xf numFmtId="171" fontId="59" fillId="7" borderId="13" xfId="0" applyNumberFormat="1" applyFont="1" applyFill="1" applyBorder="1" applyAlignment="1" applyProtection="1">
      <alignment horizontal="right" indent="1"/>
      <protection hidden="1"/>
    </xf>
    <xf numFmtId="0" fontId="47" fillId="2" borderId="13" xfId="0" applyFont="1" applyFill="1" applyBorder="1" applyAlignment="1" applyProtection="1">
      <alignment horizontal="right"/>
      <protection hidden="1"/>
    </xf>
    <xf numFmtId="171" fontId="54" fillId="7" borderId="13" xfId="0" applyNumberFormat="1" applyFont="1" applyFill="1" applyBorder="1" applyAlignment="1" applyProtection="1">
      <alignment horizontal="right"/>
      <protection hidden="1"/>
    </xf>
    <xf numFmtId="171" fontId="59" fillId="7" borderId="13" xfId="0" applyNumberFormat="1" applyFont="1" applyFill="1" applyBorder="1" applyAlignment="1" applyProtection="1">
      <alignment horizontal="right"/>
      <protection hidden="1"/>
    </xf>
    <xf numFmtId="0" fontId="58" fillId="0" borderId="0" xfId="0" applyFont="1" applyAlignment="1">
      <alignment vertical="center"/>
    </xf>
    <xf numFmtId="0" fontId="47" fillId="2" borderId="31" xfId="0" applyFont="1" applyFill="1" applyBorder="1" applyAlignment="1" applyProtection="1">
      <alignment horizontal="left"/>
      <protection hidden="1"/>
    </xf>
    <xf numFmtId="167" fontId="47" fillId="3" borderId="14" xfId="1" applyNumberFormat="1" applyFont="1" applyFill="1" applyBorder="1" applyAlignment="1" applyProtection="1">
      <alignment horizontal="right" vertical="center"/>
      <protection locked="0"/>
    </xf>
    <xf numFmtId="167" fontId="54" fillId="7" borderId="42" xfId="1" applyNumberFormat="1" applyFont="1" applyFill="1" applyBorder="1" applyAlignment="1" applyProtection="1">
      <alignment horizontal="right" vertical="center"/>
      <protection hidden="1"/>
    </xf>
    <xf numFmtId="0" fontId="107" fillId="0" borderId="0" xfId="0" applyFont="1"/>
    <xf numFmtId="0" fontId="53" fillId="0" borderId="0" xfId="0" applyFont="1" applyAlignment="1" applyProtection="1">
      <alignment horizontal="left"/>
      <protection hidden="1"/>
    </xf>
    <xf numFmtId="0" fontId="47" fillId="2" borderId="24" xfId="0" applyFont="1" applyFill="1" applyBorder="1" applyAlignment="1" applyProtection="1">
      <alignment horizontal="center" wrapText="1"/>
      <protection hidden="1"/>
    </xf>
    <xf numFmtId="0" fontId="53" fillId="2" borderId="23" xfId="0" applyFont="1" applyFill="1" applyBorder="1" applyAlignment="1" applyProtection="1">
      <alignment horizontal="right" vertical="center"/>
      <protection hidden="1"/>
    </xf>
    <xf numFmtId="0" fontId="47" fillId="2" borderId="42" xfId="0" applyFont="1" applyFill="1" applyBorder="1" applyAlignment="1" applyProtection="1">
      <alignment horizontal="center"/>
      <protection hidden="1"/>
    </xf>
    <xf numFmtId="3" fontId="59" fillId="7" borderId="42" xfId="0" applyNumberFormat="1" applyFont="1" applyFill="1" applyBorder="1" applyAlignment="1" applyProtection="1">
      <alignment horizontal="center"/>
      <protection hidden="1"/>
    </xf>
    <xf numFmtId="0" fontId="53" fillId="2" borderId="24" xfId="0" applyFont="1" applyFill="1" applyBorder="1" applyAlignment="1" applyProtection="1">
      <alignment horizontal="left"/>
      <protection hidden="1"/>
    </xf>
    <xf numFmtId="0" fontId="47" fillId="2" borderId="8" xfId="0" applyFont="1" applyFill="1" applyBorder="1" applyAlignment="1" applyProtection="1">
      <alignment vertical="center"/>
      <protection hidden="1"/>
    </xf>
    <xf numFmtId="0" fontId="47" fillId="2" borderId="24" xfId="0" applyFont="1" applyFill="1" applyBorder="1" applyAlignment="1" applyProtection="1">
      <alignment horizontal="center" vertical="center" wrapText="1"/>
      <protection hidden="1"/>
    </xf>
    <xf numFmtId="0" fontId="47" fillId="2" borderId="1" xfId="0" applyFont="1" applyFill="1" applyBorder="1" applyAlignment="1" applyProtection="1">
      <alignment horizontal="left" vertical="center"/>
      <protection hidden="1"/>
    </xf>
    <xf numFmtId="0" fontId="47" fillId="2" borderId="2" xfId="0" applyFont="1" applyFill="1" applyBorder="1" applyAlignment="1" applyProtection="1">
      <alignment horizontal="center"/>
      <protection hidden="1"/>
    </xf>
    <xf numFmtId="0" fontId="67" fillId="2" borderId="3" xfId="0" applyFont="1" applyFill="1" applyBorder="1" applyAlignment="1" applyProtection="1">
      <alignment horizontal="center"/>
      <protection hidden="1"/>
    </xf>
    <xf numFmtId="0" fontId="47" fillId="2" borderId="6" xfId="0" applyFont="1" applyFill="1" applyBorder="1" applyAlignment="1" applyProtection="1">
      <alignment horizontal="left" vertical="center"/>
      <protection hidden="1"/>
    </xf>
    <xf numFmtId="0" fontId="47" fillId="2" borderId="7" xfId="0" applyFont="1" applyFill="1" applyBorder="1" applyAlignment="1" applyProtection="1">
      <alignment horizontal="center"/>
      <protection hidden="1"/>
    </xf>
    <xf numFmtId="0" fontId="67" fillId="2" borderId="8" xfId="0" applyFont="1" applyFill="1" applyBorder="1" applyAlignment="1" applyProtection="1">
      <alignment horizontal="center"/>
      <protection hidden="1"/>
    </xf>
    <xf numFmtId="10" fontId="59" fillId="3" borderId="15" xfId="3" applyNumberFormat="1" applyFont="1" applyFill="1" applyBorder="1" applyAlignment="1" applyProtection="1">
      <alignment horizontal="right" vertical="center"/>
      <protection locked="0"/>
    </xf>
    <xf numFmtId="167" fontId="109" fillId="13" borderId="0" xfId="0" applyNumberFormat="1" applyFont="1" applyFill="1" applyAlignment="1">
      <alignment horizontal="right"/>
    </xf>
    <xf numFmtId="0" fontId="59" fillId="14" borderId="23" xfId="0" applyFont="1" applyFill="1" applyBorder="1" applyAlignment="1">
      <alignment horizontal="center" wrapText="1"/>
    </xf>
    <xf numFmtId="0" fontId="59" fillId="14" borderId="19" xfId="0" applyFont="1" applyFill="1" applyBorder="1" applyAlignment="1">
      <alignment horizontal="center" wrapText="1"/>
    </xf>
    <xf numFmtId="0" fontId="59" fillId="14" borderId="24" xfId="0" applyFont="1" applyFill="1" applyBorder="1" applyAlignment="1">
      <alignment horizontal="center"/>
    </xf>
    <xf numFmtId="0" fontId="59" fillId="15" borderId="23" xfId="0" applyFont="1" applyFill="1" applyBorder="1" applyAlignment="1">
      <alignment horizontal="center" wrapText="1"/>
    </xf>
    <xf numFmtId="0" fontId="108" fillId="0" borderId="0" xfId="0" applyFont="1" applyAlignment="1">
      <alignment vertical="top"/>
    </xf>
    <xf numFmtId="0" fontId="59" fillId="10" borderId="0" xfId="0" applyFont="1" applyFill="1" applyProtection="1">
      <protection hidden="1"/>
    </xf>
    <xf numFmtId="0" fontId="59" fillId="10" borderId="0" xfId="0" applyFont="1" applyFill="1" applyAlignment="1" applyProtection="1">
      <alignment vertical="center"/>
      <protection hidden="1"/>
    </xf>
    <xf numFmtId="167" fontId="59" fillId="10" borderId="0" xfId="0" applyNumberFormat="1" applyFont="1" applyFill="1" applyAlignment="1" applyProtection="1">
      <alignment vertical="center"/>
      <protection hidden="1"/>
    </xf>
    <xf numFmtId="0" fontId="47" fillId="10" borderId="0" xfId="0" applyFont="1" applyFill="1" applyAlignment="1" applyProtection="1">
      <alignment vertical="center"/>
      <protection hidden="1"/>
    </xf>
    <xf numFmtId="165" fontId="59" fillId="7" borderId="40" xfId="0" applyNumberFormat="1" applyFont="1" applyFill="1" applyBorder="1" applyAlignment="1" applyProtection="1">
      <alignment vertical="center"/>
      <protection hidden="1"/>
    </xf>
    <xf numFmtId="0" fontId="47" fillId="10" borderId="0" xfId="0" applyFont="1" applyFill="1" applyProtection="1">
      <protection hidden="1"/>
    </xf>
    <xf numFmtId="167" fontId="58" fillId="13" borderId="0" xfId="0" applyNumberFormat="1" applyFont="1" applyFill="1" applyAlignment="1" applyProtection="1">
      <alignment vertical="center"/>
      <protection hidden="1"/>
    </xf>
    <xf numFmtId="0" fontId="58" fillId="13" borderId="0" xfId="0" applyFont="1" applyFill="1" applyAlignment="1" applyProtection="1">
      <alignment vertical="center"/>
      <protection hidden="1"/>
    </xf>
    <xf numFmtId="165" fontId="47" fillId="7" borderId="14" xfId="1" applyNumberFormat="1" applyFont="1" applyFill="1" applyBorder="1" applyAlignment="1" applyProtection="1">
      <alignment horizontal="right" vertical="center"/>
      <protection hidden="1"/>
    </xf>
    <xf numFmtId="165" fontId="54" fillId="7" borderId="42" xfId="1" applyNumberFormat="1" applyFont="1" applyFill="1" applyBorder="1" applyAlignment="1" applyProtection="1">
      <alignment horizontal="right" vertical="center"/>
      <protection hidden="1"/>
    </xf>
    <xf numFmtId="0" fontId="74" fillId="0" borderId="0" xfId="0" applyFont="1" applyAlignment="1" applyProtection="1">
      <alignment horizontal="right" vertical="center"/>
      <protection hidden="1"/>
    </xf>
    <xf numFmtId="168" fontId="54" fillId="7" borderId="34" xfId="0" applyNumberFormat="1" applyFont="1" applyFill="1" applyBorder="1" applyAlignment="1" applyProtection="1">
      <alignment vertical="center"/>
      <protection hidden="1"/>
    </xf>
    <xf numFmtId="169" fontId="54" fillId="7" borderId="34" xfId="1" applyNumberFormat="1" applyFont="1" applyFill="1" applyBorder="1" applyAlignment="1" applyProtection="1">
      <alignment vertical="center"/>
      <protection hidden="1"/>
    </xf>
    <xf numFmtId="165" fontId="53" fillId="7" borderId="15" xfId="0" applyNumberFormat="1" applyFont="1" applyFill="1" applyBorder="1" applyAlignment="1" applyProtection="1">
      <alignment horizontal="right" indent="1"/>
      <protection hidden="1"/>
    </xf>
    <xf numFmtId="0" fontId="110" fillId="11" borderId="24" xfId="0" applyFont="1" applyFill="1" applyBorder="1" applyAlignment="1" applyProtection="1">
      <alignment horizontal="center"/>
      <protection hidden="1"/>
    </xf>
    <xf numFmtId="2" fontId="110" fillId="7" borderId="19" xfId="0" applyNumberFormat="1" applyFont="1" applyFill="1" applyBorder="1" applyAlignment="1" applyProtection="1">
      <alignment horizontal="center"/>
      <protection hidden="1"/>
    </xf>
    <xf numFmtId="0" fontId="110" fillId="11" borderId="0" xfId="0" applyFont="1" applyFill="1" applyProtection="1">
      <protection hidden="1"/>
    </xf>
    <xf numFmtId="0" fontId="74" fillId="0" borderId="0" xfId="0" applyFont="1" applyAlignment="1" applyProtection="1">
      <alignment vertical="center"/>
      <protection hidden="1"/>
    </xf>
    <xf numFmtId="10" fontId="47" fillId="3" borderId="14" xfId="1" applyNumberFormat="1" applyFont="1" applyFill="1" applyBorder="1" applyAlignment="1" applyProtection="1">
      <alignment horizontal="right" vertical="center"/>
      <protection locked="0"/>
    </xf>
    <xf numFmtId="0" fontId="54" fillId="12" borderId="75" xfId="0" applyFont="1" applyFill="1" applyBorder="1"/>
    <xf numFmtId="0" fontId="59" fillId="12" borderId="75" xfId="0" applyFont="1" applyFill="1" applyBorder="1" applyAlignment="1">
      <alignment vertical="center"/>
    </xf>
    <xf numFmtId="0" fontId="47" fillId="12" borderId="77" xfId="0" applyFont="1" applyFill="1" applyBorder="1"/>
    <xf numFmtId="0" fontId="59" fillId="12" borderId="53" xfId="0" applyFont="1" applyFill="1" applyBorder="1" applyAlignment="1">
      <alignment vertical="center"/>
    </xf>
    <xf numFmtId="0" fontId="59" fillId="12" borderId="0" xfId="0" applyFont="1" applyFill="1" applyAlignment="1">
      <alignment vertical="center"/>
    </xf>
    <xf numFmtId="0" fontId="47" fillId="12" borderId="52" xfId="0" applyFont="1" applyFill="1" applyBorder="1"/>
    <xf numFmtId="0" fontId="54" fillId="12" borderId="53" xfId="0" applyFont="1" applyFill="1" applyBorder="1" applyAlignment="1">
      <alignment vertical="center"/>
    </xf>
    <xf numFmtId="14" fontId="54" fillId="17" borderId="14" xfId="0" applyNumberFormat="1" applyFont="1" applyFill="1" applyBorder="1" applyAlignment="1" applyProtection="1">
      <alignment vertical="center"/>
      <protection locked="0"/>
    </xf>
    <xf numFmtId="0" fontId="54" fillId="12" borderId="0" xfId="0" applyFont="1" applyFill="1" applyAlignment="1">
      <alignment vertical="center"/>
    </xf>
    <xf numFmtId="0" fontId="52" fillId="12" borderId="0" xfId="5" applyFont="1" applyFill="1" applyBorder="1" applyAlignment="1" applyProtection="1"/>
    <xf numFmtId="14" fontId="52" fillId="12" borderId="0" xfId="5" applyNumberFormat="1" applyFont="1" applyFill="1" applyBorder="1" applyProtection="1"/>
    <xf numFmtId="0" fontId="54" fillId="12" borderId="1" xfId="0" applyFont="1" applyFill="1" applyBorder="1" applyAlignment="1">
      <alignment vertical="center"/>
    </xf>
    <xf numFmtId="0" fontId="54" fillId="12" borderId="2" xfId="0" applyFont="1" applyFill="1" applyBorder="1" applyAlignment="1">
      <alignment vertical="center"/>
    </xf>
    <xf numFmtId="0" fontId="47" fillId="12" borderId="58" xfId="0" applyFont="1" applyFill="1" applyBorder="1"/>
    <xf numFmtId="0" fontId="54" fillId="12" borderId="4" xfId="0" applyFont="1" applyFill="1" applyBorder="1" applyAlignment="1">
      <alignment vertical="center"/>
    </xf>
    <xf numFmtId="0" fontId="54" fillId="12" borderId="6" xfId="0" applyFont="1" applyFill="1" applyBorder="1" applyAlignment="1">
      <alignment vertical="center"/>
    </xf>
    <xf numFmtId="0" fontId="59" fillId="12" borderId="80" xfId="0" applyFont="1" applyFill="1" applyBorder="1" applyAlignment="1">
      <alignment vertical="center"/>
    </xf>
    <xf numFmtId="0" fontId="54" fillId="12" borderId="80" xfId="0" applyFont="1" applyFill="1" applyBorder="1" applyAlignment="1">
      <alignment vertical="center"/>
    </xf>
    <xf numFmtId="0" fontId="47" fillId="12" borderId="81" xfId="0" applyFont="1" applyFill="1" applyBorder="1"/>
    <xf numFmtId="44" fontId="115" fillId="22" borderId="2" xfId="3" applyFont="1" applyFill="1" applyBorder="1" applyAlignment="1" applyProtection="1">
      <alignment vertical="top"/>
    </xf>
    <xf numFmtId="0" fontId="117" fillId="22" borderId="2" xfId="0" applyFont="1" applyFill="1" applyBorder="1" applyAlignment="1">
      <alignment horizontal="center" vertical="top" wrapText="1"/>
    </xf>
    <xf numFmtId="0" fontId="47" fillId="6" borderId="10" xfId="0" applyFont="1" applyFill="1" applyBorder="1"/>
    <xf numFmtId="4" fontId="47" fillId="17" borderId="24" xfId="0" applyNumberFormat="1" applyFont="1" applyFill="1" applyBorder="1" applyAlignment="1" applyProtection="1">
      <alignment horizontal="center"/>
      <protection locked="0"/>
    </xf>
    <xf numFmtId="4" fontId="47" fillId="0" borderId="24" xfId="0" applyNumberFormat="1" applyFont="1" applyBorder="1" applyAlignment="1">
      <alignment horizontal="center"/>
    </xf>
    <xf numFmtId="4" fontId="47" fillId="17" borderId="14" xfId="0" applyNumberFormat="1" applyFont="1" applyFill="1" applyBorder="1" applyAlignment="1" applyProtection="1">
      <alignment horizontal="center"/>
      <protection locked="0"/>
    </xf>
    <xf numFmtId="4" fontId="47" fillId="17" borderId="23" xfId="0" applyNumberFormat="1" applyFont="1" applyFill="1" applyBorder="1" applyAlignment="1" applyProtection="1">
      <alignment horizontal="center"/>
      <protection locked="0"/>
    </xf>
    <xf numFmtId="4" fontId="53" fillId="0" borderId="10" xfId="0" applyNumberFormat="1" applyFont="1" applyBorder="1" applyAlignment="1">
      <alignment horizontal="center"/>
    </xf>
    <xf numFmtId="4" fontId="47" fillId="0" borderId="14" xfId="0" applyNumberFormat="1" applyFont="1" applyBorder="1" applyAlignment="1">
      <alignment horizontal="center"/>
    </xf>
    <xf numFmtId="0" fontId="53" fillId="6" borderId="0" xfId="0" applyFont="1" applyFill="1"/>
    <xf numFmtId="0" fontId="47" fillId="6" borderId="0" xfId="0" applyFont="1" applyFill="1"/>
    <xf numFmtId="0" fontId="47" fillId="0" borderId="11" xfId="0" applyFont="1" applyBorder="1"/>
    <xf numFmtId="4" fontId="47" fillId="0" borderId="10" xfId="0" applyNumberFormat="1" applyFont="1" applyBorder="1" applyAlignment="1">
      <alignment horizontal="center"/>
    </xf>
    <xf numFmtId="4" fontId="47" fillId="21" borderId="59" xfId="0" applyNumberFormat="1" applyFont="1" applyFill="1" applyBorder="1" applyAlignment="1">
      <alignment horizontal="center" wrapText="1"/>
    </xf>
    <xf numFmtId="4" fontId="47" fillId="12" borderId="18" xfId="0" applyNumberFormat="1" applyFont="1" applyFill="1" applyBorder="1" applyAlignment="1">
      <alignment horizontal="center"/>
    </xf>
    <xf numFmtId="4" fontId="47" fillId="12" borderId="14" xfId="0" applyNumberFormat="1" applyFont="1" applyFill="1" applyBorder="1" applyAlignment="1">
      <alignment horizontal="center" wrapText="1"/>
    </xf>
    <xf numFmtId="4" fontId="47" fillId="24" borderId="66" xfId="0" applyNumberFormat="1" applyFont="1" applyFill="1" applyBorder="1" applyAlignment="1" applyProtection="1">
      <alignment horizontal="center"/>
      <protection hidden="1"/>
    </xf>
    <xf numFmtId="4" fontId="47" fillId="24" borderId="0" xfId="0" applyNumberFormat="1" applyFont="1" applyFill="1" applyAlignment="1">
      <alignment horizontal="center"/>
    </xf>
    <xf numFmtId="4" fontId="47" fillId="24" borderId="14" xfId="0" applyNumberFormat="1" applyFont="1" applyFill="1" applyBorder="1" applyAlignment="1" applyProtection="1">
      <alignment horizontal="center"/>
      <protection hidden="1"/>
    </xf>
    <xf numFmtId="4" fontId="47" fillId="24" borderId="73" xfId="0" applyNumberFormat="1" applyFont="1" applyFill="1" applyBorder="1" applyAlignment="1" applyProtection="1">
      <alignment horizontal="center"/>
      <protection hidden="1"/>
    </xf>
    <xf numFmtId="4" fontId="53" fillId="0" borderId="10" xfId="0" applyNumberFormat="1" applyFont="1" applyBorder="1" applyAlignment="1" applyProtection="1">
      <alignment horizontal="center"/>
      <protection hidden="1"/>
    </xf>
    <xf numFmtId="4" fontId="53" fillId="23" borderId="15" xfId="0" applyNumberFormat="1" applyFont="1" applyFill="1" applyBorder="1" applyAlignment="1" applyProtection="1">
      <alignment horizontal="center"/>
      <protection hidden="1"/>
    </xf>
    <xf numFmtId="165" fontId="54" fillId="7" borderId="15" xfId="0" applyNumberFormat="1" applyFont="1" applyFill="1" applyBorder="1" applyAlignment="1" applyProtection="1">
      <alignment horizontal="right" vertical="center"/>
      <protection hidden="1"/>
    </xf>
    <xf numFmtId="0" fontId="57" fillId="0" borderId="0" xfId="0" applyFont="1" applyProtection="1">
      <protection hidden="1"/>
    </xf>
    <xf numFmtId="3" fontId="53" fillId="6" borderId="0" xfId="0" applyNumberFormat="1" applyFont="1" applyFill="1" applyAlignment="1" applyProtection="1">
      <alignment horizontal="center" vertical="center"/>
      <protection hidden="1"/>
    </xf>
    <xf numFmtId="0" fontId="120" fillId="0" borderId="0" xfId="0" applyFont="1"/>
    <xf numFmtId="0" fontId="121" fillId="0" borderId="0" xfId="0" applyFont="1"/>
    <xf numFmtId="0" fontId="120" fillId="0" borderId="0" xfId="0" applyFont="1" applyProtection="1">
      <protection hidden="1"/>
    </xf>
    <xf numFmtId="0" fontId="60" fillId="0" borderId="5" xfId="0" applyFont="1" applyBorder="1" applyAlignment="1">
      <alignment horizontal="right"/>
    </xf>
    <xf numFmtId="2" fontId="59" fillId="6" borderId="0" xfId="0" applyNumberFormat="1" applyFont="1" applyFill="1" applyProtection="1">
      <protection hidden="1"/>
    </xf>
    <xf numFmtId="165" fontId="54" fillId="8" borderId="10" xfId="0" applyNumberFormat="1" applyFont="1" applyFill="1" applyBorder="1" applyAlignment="1" applyProtection="1">
      <alignment horizontal="right"/>
      <protection hidden="1"/>
    </xf>
    <xf numFmtId="0" fontId="61" fillId="0" borderId="0" xfId="2" applyBorder="1" applyAlignment="1" applyProtection="1">
      <protection hidden="1"/>
    </xf>
    <xf numFmtId="165" fontId="124" fillId="0" borderId="0" xfId="0" applyNumberFormat="1" applyFont="1" applyAlignment="1" applyProtection="1">
      <alignment horizontal="right" indent="1"/>
      <protection hidden="1"/>
    </xf>
    <xf numFmtId="168" fontId="59" fillId="6" borderId="0" xfId="0" applyNumberFormat="1" applyFont="1" applyFill="1" applyAlignment="1" applyProtection="1">
      <alignment vertical="center"/>
      <protection locked="0"/>
    </xf>
    <xf numFmtId="14" fontId="108" fillId="0" borderId="0" xfId="0" applyNumberFormat="1" applyFont="1"/>
    <xf numFmtId="0" fontId="60" fillId="6" borderId="0" xfId="0" applyFont="1" applyFill="1" applyAlignment="1" applyProtection="1">
      <alignment horizontal="right"/>
      <protection hidden="1"/>
    </xf>
    <xf numFmtId="7" fontId="59" fillId="6" borderId="0" xfId="3" applyNumberFormat="1" applyFont="1" applyFill="1" applyBorder="1" applyAlignment="1" applyProtection="1">
      <alignment horizontal="right"/>
      <protection hidden="1"/>
    </xf>
    <xf numFmtId="14" fontId="47" fillId="0" borderId="4" xfId="0" applyNumberFormat="1" applyFont="1" applyBorder="1" applyAlignment="1" applyProtection="1">
      <alignment horizontal="center" vertical="top"/>
      <protection hidden="1"/>
    </xf>
    <xf numFmtId="0" fontId="124" fillId="0" borderId="4" xfId="0" applyFont="1" applyBorder="1" applyAlignment="1" applyProtection="1">
      <alignment horizontal="center"/>
      <protection hidden="1"/>
    </xf>
    <xf numFmtId="1" fontId="91" fillId="0" borderId="4" xfId="0" applyNumberFormat="1" applyFont="1" applyBorder="1" applyAlignment="1" applyProtection="1">
      <alignment horizontal="center"/>
      <protection hidden="1"/>
    </xf>
    <xf numFmtId="0" fontId="53" fillId="0" borderId="7" xfId="0" applyFont="1" applyBorder="1" applyAlignment="1" applyProtection="1">
      <alignment horizontal="right"/>
      <protection hidden="1"/>
    </xf>
    <xf numFmtId="0" fontId="125" fillId="0" borderId="0" xfId="0" applyFont="1"/>
    <xf numFmtId="167" fontId="105" fillId="0" borderId="0" xfId="0" applyNumberFormat="1" applyFont="1"/>
    <xf numFmtId="0" fontId="59" fillId="0" borderId="23" xfId="0" applyFont="1" applyBorder="1" applyAlignment="1">
      <alignment horizontal="center" wrapText="1"/>
    </xf>
    <xf numFmtId="0" fontId="127" fillId="0" borderId="0" xfId="0" applyFont="1"/>
    <xf numFmtId="0" fontId="60" fillId="10" borderId="5" xfId="0" applyFont="1" applyFill="1" applyBorder="1" applyAlignment="1">
      <alignment horizontal="center" vertical="top" wrapText="1"/>
    </xf>
    <xf numFmtId="0" fontId="128" fillId="0" borderId="0" xfId="0" applyFont="1"/>
    <xf numFmtId="0" fontId="91" fillId="0" borderId="4" xfId="0" applyFont="1" applyBorder="1" applyAlignment="1" applyProtection="1">
      <alignment horizontal="center" vertical="top" wrapText="1"/>
      <protection hidden="1"/>
    </xf>
    <xf numFmtId="0" fontId="74" fillId="0" borderId="19" xfId="0" applyFont="1" applyBorder="1" applyAlignment="1">
      <alignment horizontal="center" wrapText="1"/>
    </xf>
    <xf numFmtId="0" fontId="60" fillId="10" borderId="5" xfId="0" applyFont="1" applyFill="1" applyBorder="1" applyAlignment="1">
      <alignment horizontal="center" wrapText="1"/>
    </xf>
    <xf numFmtId="0" fontId="48" fillId="6" borderId="0" xfId="0" applyFont="1" applyFill="1" applyAlignment="1">
      <alignment horizontal="left"/>
    </xf>
    <xf numFmtId="0" fontId="59" fillId="12" borderId="76" xfId="0" applyFont="1" applyFill="1" applyBorder="1" applyAlignment="1">
      <alignment vertical="center"/>
    </xf>
    <xf numFmtId="0" fontId="47" fillId="12" borderId="53" xfId="0" applyFont="1" applyFill="1" applyBorder="1"/>
    <xf numFmtId="0" fontId="54" fillId="12" borderId="53" xfId="0" applyFont="1" applyFill="1" applyBorder="1" applyAlignment="1">
      <alignment horizontal="center" vertical="center"/>
    </xf>
    <xf numFmtId="4" fontId="47" fillId="12" borderId="18" xfId="0" applyNumberFormat="1" applyFont="1" applyFill="1" applyBorder="1" applyAlignment="1">
      <alignment horizontal="center" wrapText="1"/>
    </xf>
    <xf numFmtId="0" fontId="61" fillId="0" borderId="0" xfId="2" applyBorder="1" applyAlignment="1" applyProtection="1"/>
    <xf numFmtId="0" fontId="58" fillId="13" borderId="0" xfId="0" applyFont="1" applyFill="1" applyAlignment="1" applyProtection="1">
      <alignment horizontal="right" vertical="center"/>
      <protection hidden="1"/>
    </xf>
    <xf numFmtId="0" fontId="58" fillId="6" borderId="7" xfId="0" applyFont="1" applyFill="1" applyBorder="1"/>
    <xf numFmtId="0" fontId="118" fillId="0" borderId="0" xfId="0" applyFont="1"/>
    <xf numFmtId="0" fontId="53" fillId="0" borderId="15" xfId="0" applyFont="1" applyBorder="1" applyAlignment="1">
      <alignment horizontal="center"/>
    </xf>
    <xf numFmtId="0" fontId="59" fillId="6" borderId="0" xfId="0" applyFont="1" applyFill="1" applyAlignment="1" applyProtection="1">
      <alignment horizontal="left"/>
      <protection hidden="1"/>
    </xf>
    <xf numFmtId="1" fontId="54" fillId="6" borderId="0" xfId="0" applyNumberFormat="1" applyFont="1" applyFill="1" applyProtection="1">
      <protection hidden="1"/>
    </xf>
    <xf numFmtId="0" fontId="54" fillId="6" borderId="0" xfId="0" applyFont="1" applyFill="1" applyAlignment="1" applyProtection="1">
      <alignment horizontal="left"/>
      <protection hidden="1"/>
    </xf>
    <xf numFmtId="0" fontId="58" fillId="6" borderId="0" xfId="0" applyFont="1" applyFill="1" applyProtection="1">
      <protection hidden="1"/>
    </xf>
    <xf numFmtId="0" fontId="65" fillId="6" borderId="0" xfId="0" applyFont="1" applyFill="1" applyProtection="1">
      <protection hidden="1"/>
    </xf>
    <xf numFmtId="0" fontId="47" fillId="6" borderId="0" xfId="0" applyFont="1" applyFill="1" applyAlignment="1" applyProtection="1">
      <alignment horizontal="center"/>
      <protection hidden="1"/>
    </xf>
    <xf numFmtId="0" fontId="54" fillId="12" borderId="79" xfId="0" applyFont="1" applyFill="1" applyBorder="1" applyAlignment="1">
      <alignment vertical="center"/>
    </xf>
    <xf numFmtId="0" fontId="54" fillId="12" borderId="0" xfId="0" applyFont="1" applyFill="1"/>
    <xf numFmtId="0" fontId="54" fillId="12" borderId="76" xfId="0" applyFont="1" applyFill="1" applyBorder="1" applyAlignment="1">
      <alignment vertical="center"/>
    </xf>
    <xf numFmtId="0" fontId="54" fillId="12" borderId="80" xfId="0" applyFont="1" applyFill="1" applyBorder="1"/>
    <xf numFmtId="0" fontId="95" fillId="0" borderId="79" xfId="0" applyFont="1" applyBorder="1" applyAlignment="1">
      <alignment vertical="center"/>
    </xf>
    <xf numFmtId="168" fontId="53" fillId="23" borderId="54" xfId="0" applyNumberFormat="1" applyFont="1" applyFill="1" applyBorder="1" applyAlignment="1">
      <alignment horizontal="center"/>
    </xf>
    <xf numFmtId="2" fontId="54" fillId="17" borderId="14" xfId="0" applyNumberFormat="1" applyFont="1" applyFill="1" applyBorder="1" applyAlignment="1" applyProtection="1">
      <alignment vertical="center"/>
      <protection locked="0"/>
    </xf>
    <xf numFmtId="0" fontId="53" fillId="0" borderId="75" xfId="0" applyFont="1" applyBorder="1"/>
    <xf numFmtId="0" fontId="133" fillId="0" borderId="0" xfId="0" applyFont="1" applyProtection="1">
      <protection hidden="1"/>
    </xf>
    <xf numFmtId="1" fontId="47" fillId="0" borderId="7" xfId="0" applyNumberFormat="1" applyFont="1" applyBorder="1" applyAlignment="1" applyProtection="1">
      <alignment horizontal="left"/>
      <protection hidden="1"/>
    </xf>
    <xf numFmtId="10" fontId="47" fillId="6" borderId="0" xfId="0" applyNumberFormat="1" applyFont="1" applyFill="1" applyProtection="1">
      <protection hidden="1"/>
    </xf>
    <xf numFmtId="2" fontId="47" fillId="0" borderId="18" xfId="0" applyNumberFormat="1" applyFont="1" applyBorder="1" applyAlignment="1" applyProtection="1">
      <alignment horizontal="center"/>
      <protection hidden="1"/>
    </xf>
    <xf numFmtId="0" fontId="59" fillId="0" borderId="1" xfId="0" applyFont="1" applyBorder="1" applyProtection="1">
      <protection hidden="1"/>
    </xf>
    <xf numFmtId="0" fontId="58" fillId="13" borderId="4" xfId="0" applyFont="1" applyFill="1" applyBorder="1" applyProtection="1">
      <protection hidden="1"/>
    </xf>
    <xf numFmtId="0" fontId="138" fillId="11" borderId="7" xfId="0" applyFont="1" applyFill="1" applyBorder="1" applyAlignment="1" applyProtection="1">
      <alignment horizontal="center"/>
      <protection hidden="1"/>
    </xf>
    <xf numFmtId="2" fontId="138" fillId="7" borderId="0" xfId="0" applyNumberFormat="1" applyFont="1" applyFill="1" applyAlignment="1" applyProtection="1">
      <alignment horizontal="center"/>
      <protection hidden="1"/>
    </xf>
    <xf numFmtId="2" fontId="132" fillId="7" borderId="19" xfId="0" applyNumberFormat="1" applyFont="1" applyFill="1" applyBorder="1" applyAlignment="1" applyProtection="1">
      <alignment horizontal="center"/>
      <protection hidden="1"/>
    </xf>
    <xf numFmtId="0" fontId="43" fillId="6" borderId="0" xfId="0" applyFont="1" applyFill="1" applyProtection="1">
      <protection hidden="1"/>
    </xf>
    <xf numFmtId="2" fontId="133" fillId="0" borderId="0" xfId="0" applyNumberFormat="1" applyFont="1" applyProtection="1">
      <protection hidden="1"/>
    </xf>
    <xf numFmtId="0" fontId="133" fillId="0" borderId="0" xfId="0" applyFont="1" applyAlignment="1" applyProtection="1">
      <alignment horizontal="left"/>
      <protection hidden="1"/>
    </xf>
    <xf numFmtId="0" fontId="72" fillId="6" borderId="74" xfId="0" applyFont="1" applyFill="1" applyBorder="1" applyAlignment="1" applyProtection="1">
      <alignment horizontal="center"/>
      <protection hidden="1"/>
    </xf>
    <xf numFmtId="0" fontId="47" fillId="0" borderId="12" xfId="0" applyFont="1" applyBorder="1" applyAlignment="1" applyProtection="1">
      <alignment horizontal="left" vertical="center"/>
      <protection hidden="1"/>
    </xf>
    <xf numFmtId="0" fontId="47" fillId="0" borderId="18" xfId="0" applyFont="1" applyBorder="1" applyAlignment="1" applyProtection="1">
      <alignment horizontal="left" vertical="center"/>
      <protection hidden="1"/>
    </xf>
    <xf numFmtId="0" fontId="47" fillId="0" borderId="13" xfId="0" applyFont="1" applyBorder="1" applyAlignment="1" applyProtection="1">
      <alignment horizontal="left" vertical="center"/>
      <protection hidden="1"/>
    </xf>
    <xf numFmtId="0" fontId="47" fillId="0" borderId="12" xfId="0" applyFont="1" applyBorder="1" applyAlignment="1" applyProtection="1">
      <alignment vertical="center"/>
      <protection hidden="1"/>
    </xf>
    <xf numFmtId="0" fontId="47" fillId="0" borderId="18" xfId="0" applyFont="1" applyBorder="1" applyAlignment="1" applyProtection="1">
      <alignment vertical="center"/>
      <protection hidden="1"/>
    </xf>
    <xf numFmtId="0" fontId="47" fillId="0" borderId="13" xfId="0" applyFont="1" applyBorder="1" applyAlignment="1" applyProtection="1">
      <alignment vertical="center"/>
      <protection hidden="1"/>
    </xf>
    <xf numFmtId="0" fontId="50" fillId="8" borderId="0" xfId="0" applyFont="1" applyFill="1"/>
    <xf numFmtId="0" fontId="0" fillId="8" borderId="0" xfId="0" applyFill="1"/>
    <xf numFmtId="14" fontId="140" fillId="8" borderId="0" xfId="0" applyNumberFormat="1" applyFont="1" applyFill="1"/>
    <xf numFmtId="0" fontId="133" fillId="8" borderId="0" xfId="0" applyFont="1" applyFill="1"/>
    <xf numFmtId="0" fontId="47" fillId="8" borderId="0" xfId="0" applyFont="1" applyFill="1"/>
    <xf numFmtId="0" fontId="53" fillId="8" borderId="0" xfId="0" applyFont="1" applyFill="1" applyAlignment="1" applyProtection="1">
      <alignment horizontal="center"/>
      <protection hidden="1"/>
    </xf>
    <xf numFmtId="0" fontId="128" fillId="8" borderId="0" xfId="0" applyFont="1" applyFill="1"/>
    <xf numFmtId="0" fontId="59" fillId="8" borderId="0" xfId="0" applyFont="1" applyFill="1" applyProtection="1">
      <protection hidden="1"/>
    </xf>
    <xf numFmtId="0" fontId="58" fillId="6" borderId="0" xfId="0" applyFont="1" applyFill="1" applyAlignment="1" applyProtection="1">
      <alignment horizontal="left"/>
      <protection hidden="1"/>
    </xf>
    <xf numFmtId="0" fontId="132" fillId="8" borderId="0" xfId="0" applyFont="1" applyFill="1" applyProtection="1">
      <protection hidden="1"/>
    </xf>
    <xf numFmtId="14" fontId="132" fillId="8" borderId="0" xfId="0" applyNumberFormat="1" applyFont="1" applyFill="1" applyAlignment="1" applyProtection="1">
      <alignment horizontal="left"/>
      <protection hidden="1"/>
    </xf>
    <xf numFmtId="0" fontId="49" fillId="8" borderId="0" xfId="0" applyFont="1" applyFill="1"/>
    <xf numFmtId="0" fontId="58" fillId="8" borderId="0" xfId="0" applyFont="1" applyFill="1"/>
    <xf numFmtId="14" fontId="132" fillId="8" borderId="0" xfId="0" applyNumberFormat="1" applyFont="1" applyFill="1"/>
    <xf numFmtId="0" fontId="132" fillId="8" borderId="0" xfId="0" applyFont="1" applyFill="1"/>
    <xf numFmtId="173" fontId="47" fillId="8" borderId="0" xfId="0" applyNumberFormat="1" applyFont="1" applyFill="1"/>
    <xf numFmtId="174" fontId="47" fillId="8" borderId="0" xfId="0" applyNumberFormat="1" applyFont="1" applyFill="1"/>
    <xf numFmtId="0" fontId="74" fillId="8" borderId="0" xfId="0" applyFont="1" applyFill="1" applyAlignment="1">
      <alignment vertical="center"/>
    </xf>
    <xf numFmtId="0" fontId="72" fillId="8" borderId="0" xfId="0" applyFont="1" applyFill="1"/>
    <xf numFmtId="165" fontId="47" fillId="8" borderId="0" xfId="0" applyNumberFormat="1" applyFont="1" applyFill="1"/>
    <xf numFmtId="0" fontId="85" fillId="8" borderId="0" xfId="0" applyFont="1" applyFill="1"/>
    <xf numFmtId="0" fontId="64" fillId="8" borderId="0" xfId="0" applyFont="1" applyFill="1"/>
    <xf numFmtId="0" fontId="74" fillId="8" borderId="0" xfId="0" applyFont="1" applyFill="1"/>
    <xf numFmtId="0" fontId="75" fillId="8" borderId="0" xfId="0" applyFont="1" applyFill="1"/>
    <xf numFmtId="0" fontId="110" fillId="8" borderId="0" xfId="0" applyFont="1" applyFill="1"/>
    <xf numFmtId="0" fontId="141" fillId="8" borderId="0" xfId="0" applyFont="1" applyFill="1" applyAlignment="1">
      <alignment horizontal="left"/>
    </xf>
    <xf numFmtId="0" fontId="53" fillId="0" borderId="7" xfId="0" applyFont="1" applyBorder="1"/>
    <xf numFmtId="0" fontId="64" fillId="8" borderId="18" xfId="0" applyFont="1" applyFill="1" applyBorder="1" applyProtection="1">
      <protection hidden="1"/>
    </xf>
    <xf numFmtId="2" fontId="142" fillId="11" borderId="24" xfId="0" applyNumberFormat="1" applyFont="1" applyFill="1" applyBorder="1" applyAlignment="1" applyProtection="1">
      <alignment horizontal="center"/>
      <protection hidden="1"/>
    </xf>
    <xf numFmtId="2" fontId="142" fillId="7" borderId="19" xfId="0" applyNumberFormat="1" applyFont="1" applyFill="1" applyBorder="1" applyAlignment="1" applyProtection="1">
      <alignment horizontal="center"/>
      <protection hidden="1"/>
    </xf>
    <xf numFmtId="14" fontId="132" fillId="8" borderId="4" xfId="0" applyNumberFormat="1" applyFont="1" applyFill="1" applyBorder="1"/>
    <xf numFmtId="0" fontId="132" fillId="8" borderId="0" xfId="0" applyFont="1" applyFill="1" applyAlignment="1" applyProtection="1">
      <alignment vertical="top"/>
      <protection hidden="1"/>
    </xf>
    <xf numFmtId="14" fontId="141" fillId="8" borderId="0" xfId="0" applyNumberFormat="1" applyFont="1" applyFill="1"/>
    <xf numFmtId="0" fontId="141" fillId="8" borderId="0" xfId="0" applyFont="1" applyFill="1" applyAlignment="1" applyProtection="1">
      <alignment horizontal="left"/>
      <protection hidden="1"/>
    </xf>
    <xf numFmtId="0" fontId="141" fillId="8" borderId="4" xfId="0" applyFont="1" applyFill="1" applyBorder="1" applyProtection="1">
      <protection hidden="1"/>
    </xf>
    <xf numFmtId="0" fontId="141" fillId="8" borderId="0" xfId="0" applyFont="1" applyFill="1" applyProtection="1">
      <protection hidden="1"/>
    </xf>
    <xf numFmtId="10" fontId="102" fillId="8" borderId="0" xfId="4" applyNumberFormat="1" applyFont="1" applyFill="1" applyBorder="1" applyProtection="1">
      <protection hidden="1"/>
    </xf>
    <xf numFmtId="0" fontId="42" fillId="11" borderId="79" xfId="0" applyFont="1" applyFill="1" applyBorder="1" applyProtection="1">
      <protection hidden="1"/>
    </xf>
    <xf numFmtId="0" fontId="42" fillId="11" borderId="0" xfId="0" applyFont="1" applyFill="1" applyProtection="1">
      <protection hidden="1"/>
    </xf>
    <xf numFmtId="0" fontId="72" fillId="16" borderId="4" xfId="0" applyFont="1" applyFill="1" applyBorder="1" applyProtection="1">
      <protection hidden="1"/>
    </xf>
    <xf numFmtId="0" fontId="47" fillId="16" borderId="0" xfId="0" applyFont="1" applyFill="1" applyAlignment="1" applyProtection="1">
      <alignment horizontal="center"/>
      <protection hidden="1"/>
    </xf>
    <xf numFmtId="0" fontId="47" fillId="16" borderId="0" xfId="0" applyFont="1" applyFill="1" applyProtection="1">
      <protection hidden="1"/>
    </xf>
    <xf numFmtId="0" fontId="72" fillId="16" borderId="0" xfId="0" applyFont="1" applyFill="1" applyProtection="1">
      <protection hidden="1"/>
    </xf>
    <xf numFmtId="0" fontId="47" fillId="16" borderId="4" xfId="0" applyFont="1" applyFill="1" applyBorder="1" applyProtection="1">
      <protection hidden="1"/>
    </xf>
    <xf numFmtId="10" fontId="72" fillId="16" borderId="0" xfId="0" applyNumberFormat="1" applyFont="1" applyFill="1" applyAlignment="1" applyProtection="1">
      <alignment horizontal="center"/>
      <protection hidden="1"/>
    </xf>
    <xf numFmtId="0" fontId="72" fillId="16" borderId="4" xfId="0" applyFont="1" applyFill="1" applyBorder="1" applyAlignment="1" applyProtection="1">
      <alignment horizontal="center"/>
      <protection hidden="1"/>
    </xf>
    <xf numFmtId="0" fontId="72" fillId="16" borderId="4" xfId="0" applyFont="1" applyFill="1" applyBorder="1" applyAlignment="1" applyProtection="1">
      <alignment horizontal="right"/>
      <protection hidden="1"/>
    </xf>
    <xf numFmtId="0" fontId="72" fillId="16" borderId="0" xfId="0" applyFont="1" applyFill="1" applyAlignment="1" applyProtection="1">
      <alignment horizontal="center"/>
      <protection hidden="1"/>
    </xf>
    <xf numFmtId="0" fontId="132" fillId="16" borderId="4" xfId="0" applyFont="1" applyFill="1" applyBorder="1" applyAlignment="1" applyProtection="1">
      <alignment vertical="top"/>
      <protection hidden="1"/>
    </xf>
    <xf numFmtId="1" fontId="72" fillId="16" borderId="0" xfId="0" applyNumberFormat="1" applyFont="1" applyFill="1" applyAlignment="1" applyProtection="1">
      <alignment horizontal="center"/>
      <protection hidden="1"/>
    </xf>
    <xf numFmtId="0" fontId="136" fillId="16" borderId="4" xfId="0" applyFont="1" applyFill="1" applyBorder="1" applyProtection="1">
      <protection hidden="1"/>
    </xf>
    <xf numFmtId="1" fontId="85" fillId="16" borderId="0" xfId="0" applyNumberFormat="1" applyFont="1" applyFill="1" applyAlignment="1" applyProtection="1">
      <alignment horizontal="center"/>
      <protection hidden="1"/>
    </xf>
    <xf numFmtId="0" fontId="132" fillId="16" borderId="4" xfId="0" applyFont="1" applyFill="1" applyBorder="1" applyProtection="1">
      <protection hidden="1"/>
    </xf>
    <xf numFmtId="0" fontId="58" fillId="16" borderId="4" xfId="0" applyFont="1" applyFill="1" applyBorder="1" applyProtection="1">
      <protection hidden="1"/>
    </xf>
    <xf numFmtId="0" fontId="64" fillId="16" borderId="4" xfId="0" applyFont="1" applyFill="1" applyBorder="1" applyProtection="1">
      <protection hidden="1"/>
    </xf>
    <xf numFmtId="0" fontId="71" fillId="16" borderId="4" xfId="0" applyFont="1" applyFill="1" applyBorder="1" applyProtection="1">
      <protection hidden="1"/>
    </xf>
    <xf numFmtId="2" fontId="72" fillId="16" borderId="0" xfId="0" applyNumberFormat="1" applyFont="1" applyFill="1" applyAlignment="1" applyProtection="1">
      <alignment horizontal="center"/>
      <protection hidden="1"/>
    </xf>
    <xf numFmtId="0" fontId="137" fillId="16" borderId="93" xfId="0" applyFont="1" applyFill="1" applyBorder="1" applyAlignment="1" applyProtection="1">
      <alignment horizontal="center"/>
      <protection hidden="1"/>
    </xf>
    <xf numFmtId="0" fontId="137" fillId="16" borderId="96" xfId="0" applyFont="1" applyFill="1" applyBorder="1" applyAlignment="1" applyProtection="1">
      <alignment horizontal="center"/>
      <protection hidden="1"/>
    </xf>
    <xf numFmtId="0" fontId="137" fillId="16" borderId="98" xfId="0" applyFont="1" applyFill="1" applyBorder="1" applyAlignment="1" applyProtection="1">
      <alignment horizontal="center"/>
      <protection hidden="1"/>
    </xf>
    <xf numFmtId="0" fontId="47" fillId="16" borderId="0" xfId="0" applyFont="1" applyFill="1" applyAlignment="1" applyProtection="1">
      <alignment horizontal="right"/>
      <protection hidden="1"/>
    </xf>
    <xf numFmtId="168" fontId="72" fillId="16" borderId="0" xfId="0" applyNumberFormat="1" applyFont="1" applyFill="1" applyAlignment="1" applyProtection="1">
      <alignment horizontal="center"/>
      <protection hidden="1"/>
    </xf>
    <xf numFmtId="0" fontId="53" fillId="16" borderId="66" xfId="0" applyFont="1" applyFill="1" applyBorder="1" applyAlignment="1" applyProtection="1">
      <alignment horizontal="center"/>
      <protection hidden="1"/>
    </xf>
    <xf numFmtId="0" fontId="137" fillId="16" borderId="94" xfId="0" applyFont="1" applyFill="1" applyBorder="1" applyAlignment="1" applyProtection="1">
      <alignment horizontal="center"/>
      <protection hidden="1"/>
    </xf>
    <xf numFmtId="0" fontId="137" fillId="16" borderId="95" xfId="0" applyFont="1" applyFill="1" applyBorder="1" applyAlignment="1" applyProtection="1">
      <alignment horizontal="center"/>
      <protection hidden="1"/>
    </xf>
    <xf numFmtId="0" fontId="137" fillId="16" borderId="64" xfId="0" applyFont="1" applyFill="1" applyBorder="1" applyAlignment="1" applyProtection="1">
      <alignment horizontal="center"/>
      <protection hidden="1"/>
    </xf>
    <xf numFmtId="0" fontId="137" fillId="16" borderId="97" xfId="0" applyFont="1" applyFill="1" applyBorder="1" applyAlignment="1" applyProtection="1">
      <alignment horizontal="center"/>
      <protection hidden="1"/>
    </xf>
    <xf numFmtId="0" fontId="137" fillId="16" borderId="99" xfId="0" applyFont="1" applyFill="1" applyBorder="1" applyAlignment="1" applyProtection="1">
      <alignment horizontal="center"/>
      <protection hidden="1"/>
    </xf>
    <xf numFmtId="10" fontId="139" fillId="16" borderId="99" xfId="4" applyNumberFormat="1" applyFont="1" applyFill="1" applyBorder="1" applyAlignment="1" applyProtection="1">
      <alignment horizontal="center"/>
      <protection hidden="1"/>
    </xf>
    <xf numFmtId="10" fontId="139" fillId="16" borderId="100" xfId="4" applyNumberFormat="1" applyFont="1" applyFill="1" applyBorder="1" applyAlignment="1" applyProtection="1">
      <alignment horizontal="center"/>
      <protection hidden="1"/>
    </xf>
    <xf numFmtId="0" fontId="47" fillId="16" borderId="63" xfId="0" applyFont="1" applyFill="1" applyBorder="1" applyProtection="1">
      <protection hidden="1"/>
    </xf>
    <xf numFmtId="177" fontId="84" fillId="16" borderId="65" xfId="0" applyNumberFormat="1" applyFont="1" applyFill="1" applyBorder="1" applyAlignment="1" applyProtection="1">
      <alignment horizontal="center" vertical="center"/>
      <protection hidden="1"/>
    </xf>
    <xf numFmtId="177" fontId="84" fillId="16" borderId="67" xfId="0" applyNumberFormat="1" applyFont="1" applyFill="1" applyBorder="1" applyAlignment="1" applyProtection="1">
      <alignment horizontal="center" vertical="center"/>
      <protection hidden="1"/>
    </xf>
    <xf numFmtId="177" fontId="84" fillId="16" borderId="63" xfId="0" applyNumberFormat="1" applyFont="1" applyFill="1" applyBorder="1" applyAlignment="1" applyProtection="1">
      <alignment horizontal="center" vertical="center"/>
      <protection hidden="1"/>
    </xf>
    <xf numFmtId="177" fontId="84" fillId="16" borderId="69" xfId="0" applyNumberFormat="1" applyFont="1" applyFill="1" applyBorder="1" applyAlignment="1" applyProtection="1">
      <alignment horizontal="center" vertical="center"/>
      <protection hidden="1"/>
    </xf>
    <xf numFmtId="2" fontId="66" fillId="16" borderId="63" xfId="0" applyNumberFormat="1" applyFont="1" applyFill="1" applyBorder="1" applyAlignment="1" applyProtection="1">
      <alignment horizontal="center" vertical="center"/>
      <protection hidden="1"/>
    </xf>
    <xf numFmtId="0" fontId="84" fillId="16" borderId="63" xfId="0" applyFont="1" applyFill="1" applyBorder="1" applyAlignment="1" applyProtection="1">
      <alignment horizontal="center" vertical="center"/>
      <protection hidden="1"/>
    </xf>
    <xf numFmtId="2" fontId="84" fillId="16" borderId="63" xfId="0" applyNumberFormat="1" applyFont="1" applyFill="1" applyBorder="1" applyAlignment="1" applyProtection="1">
      <alignment horizontal="center" vertical="center"/>
      <protection hidden="1"/>
    </xf>
    <xf numFmtId="2" fontId="84" fillId="16" borderId="69" xfId="0" applyNumberFormat="1" applyFont="1" applyFill="1" applyBorder="1" applyAlignment="1" applyProtection="1">
      <alignment horizontal="center" vertical="center"/>
      <protection hidden="1"/>
    </xf>
    <xf numFmtId="0" fontId="64" fillId="16" borderId="62" xfId="0" applyFont="1" applyFill="1" applyBorder="1" applyAlignment="1" applyProtection="1">
      <alignment horizontal="center" vertical="center"/>
      <protection hidden="1"/>
    </xf>
    <xf numFmtId="10" fontId="101" fillId="16" borderId="62" xfId="4" applyNumberFormat="1" applyFont="1" applyFill="1" applyBorder="1" applyAlignment="1" applyProtection="1">
      <alignment horizontal="center" vertical="center"/>
      <protection hidden="1"/>
    </xf>
    <xf numFmtId="10" fontId="101" fillId="16" borderId="68" xfId="4" applyNumberFormat="1" applyFont="1" applyFill="1" applyBorder="1" applyAlignment="1" applyProtection="1">
      <alignment horizontal="center" vertical="center"/>
      <protection hidden="1"/>
    </xf>
    <xf numFmtId="0" fontId="47" fillId="16" borderId="101" xfId="0" applyFont="1" applyFill="1" applyBorder="1" applyProtection="1">
      <protection hidden="1"/>
    </xf>
    <xf numFmtId="0" fontId="47" fillId="8" borderId="80" xfId="0" applyFont="1" applyFill="1" applyBorder="1" applyProtection="1">
      <protection hidden="1"/>
    </xf>
    <xf numFmtId="0" fontId="45" fillId="8" borderId="0" xfId="0" applyFont="1" applyFill="1" applyProtection="1">
      <protection hidden="1"/>
    </xf>
    <xf numFmtId="0" fontId="133" fillId="8" borderId="0" xfId="0" applyFont="1" applyFill="1" applyProtection="1">
      <protection hidden="1"/>
    </xf>
    <xf numFmtId="0" fontId="135" fillId="8" borderId="0" xfId="0" applyFont="1" applyFill="1" applyProtection="1">
      <protection hidden="1"/>
    </xf>
    <xf numFmtId="2" fontId="133" fillId="8" borderId="0" xfId="0" applyNumberFormat="1" applyFont="1" applyFill="1" applyProtection="1">
      <protection hidden="1"/>
    </xf>
    <xf numFmtId="0" fontId="133" fillId="8" borderId="0" xfId="0" applyFont="1" applyFill="1" applyAlignment="1" applyProtection="1">
      <alignment horizontal="left"/>
      <protection hidden="1"/>
    </xf>
    <xf numFmtId="0" fontId="87" fillId="8" borderId="0" xfId="0" applyFont="1" applyFill="1" applyProtection="1">
      <protection hidden="1"/>
    </xf>
    <xf numFmtId="0" fontId="144" fillId="8" borderId="0" xfId="0" applyFont="1" applyFill="1" applyProtection="1">
      <protection hidden="1"/>
    </xf>
    <xf numFmtId="0" fontId="143" fillId="16" borderId="1" xfId="0" applyFont="1" applyFill="1" applyBorder="1" applyProtection="1">
      <protection hidden="1"/>
    </xf>
    <xf numFmtId="0" fontId="87" fillId="16" borderId="2" xfId="0" applyFont="1" applyFill="1" applyBorder="1" applyProtection="1">
      <protection hidden="1"/>
    </xf>
    <xf numFmtId="0" fontId="87" fillId="16" borderId="3" xfId="0" applyFont="1" applyFill="1" applyBorder="1" applyProtection="1">
      <protection hidden="1"/>
    </xf>
    <xf numFmtId="0" fontId="87" fillId="16" borderId="4" xfId="0" applyFont="1" applyFill="1" applyBorder="1" applyProtection="1">
      <protection hidden="1"/>
    </xf>
    <xf numFmtId="0" fontId="87" fillId="16" borderId="0" xfId="0" applyFont="1" applyFill="1" applyProtection="1">
      <protection hidden="1"/>
    </xf>
    <xf numFmtId="0" fontId="87" fillId="16" borderId="5" xfId="0" applyFont="1" applyFill="1" applyBorder="1" applyProtection="1">
      <protection hidden="1"/>
    </xf>
    <xf numFmtId="0" fontId="87" fillId="16" borderId="8" xfId="0" applyFont="1" applyFill="1" applyBorder="1" applyProtection="1">
      <protection hidden="1"/>
    </xf>
    <xf numFmtId="0" fontId="87" fillId="16" borderId="14" xfId="0" applyFont="1" applyFill="1" applyBorder="1" applyProtection="1">
      <protection hidden="1"/>
    </xf>
    <xf numFmtId="0" fontId="87" fillId="16" borderId="14" xfId="0" applyFont="1" applyFill="1" applyBorder="1" applyAlignment="1" applyProtection="1">
      <alignment wrapText="1"/>
      <protection hidden="1"/>
    </xf>
    <xf numFmtId="0" fontId="87" fillId="16" borderId="13" xfId="0" applyFont="1" applyFill="1" applyBorder="1" applyProtection="1">
      <protection hidden="1"/>
    </xf>
    <xf numFmtId="0" fontId="87" fillId="16" borderId="7" xfId="0" applyFont="1" applyFill="1" applyBorder="1" applyProtection="1">
      <protection hidden="1"/>
    </xf>
    <xf numFmtId="0" fontId="87" fillId="16" borderId="12" xfId="0" applyFont="1" applyFill="1" applyBorder="1" applyProtection="1">
      <protection hidden="1"/>
    </xf>
    <xf numFmtId="0" fontId="128" fillId="8" borderId="0" xfId="0" applyFont="1" applyFill="1" applyProtection="1">
      <protection hidden="1"/>
    </xf>
    <xf numFmtId="0" fontId="42" fillId="0" borderId="0" xfId="0" applyFont="1" applyProtection="1">
      <protection hidden="1"/>
    </xf>
    <xf numFmtId="0" fontId="142" fillId="6" borderId="0" xfId="0" applyFont="1" applyFill="1" applyProtection="1">
      <protection hidden="1"/>
    </xf>
    <xf numFmtId="0" fontId="145" fillId="8" borderId="4" xfId="0" applyFont="1" applyFill="1" applyBorder="1" applyProtection="1">
      <protection hidden="1"/>
    </xf>
    <xf numFmtId="0" fontId="142" fillId="8" borderId="0" xfId="0" applyFont="1" applyFill="1" applyProtection="1">
      <protection hidden="1"/>
    </xf>
    <xf numFmtId="0" fontId="142" fillId="8" borderId="4" xfId="0" applyFont="1" applyFill="1" applyBorder="1" applyProtection="1">
      <protection hidden="1"/>
    </xf>
    <xf numFmtId="0" fontId="142" fillId="8" borderId="0" xfId="0" applyFont="1" applyFill="1" applyAlignment="1" applyProtection="1">
      <alignment horizontal="center"/>
      <protection hidden="1"/>
    </xf>
    <xf numFmtId="0" fontId="147" fillId="8" borderId="0" xfId="0" applyFont="1" applyFill="1" applyProtection="1">
      <protection hidden="1"/>
    </xf>
    <xf numFmtId="0" fontId="145" fillId="8" borderId="0" xfId="0" applyFont="1" applyFill="1" applyProtection="1">
      <protection hidden="1"/>
    </xf>
    <xf numFmtId="0" fontId="150" fillId="8" borderId="4" xfId="0" applyFont="1" applyFill="1" applyBorder="1" applyProtection="1">
      <protection hidden="1"/>
    </xf>
    <xf numFmtId="0" fontId="150" fillId="8" borderId="0" xfId="0" applyFont="1" applyFill="1" applyProtection="1">
      <protection hidden="1"/>
    </xf>
    <xf numFmtId="0" fontId="151" fillId="8" borderId="0" xfId="0" applyFont="1" applyFill="1" applyProtection="1">
      <protection hidden="1"/>
    </xf>
    <xf numFmtId="0" fontId="152" fillId="8" borderId="0" xfId="0" applyFont="1" applyFill="1" applyProtection="1">
      <protection hidden="1"/>
    </xf>
    <xf numFmtId="0" fontId="146" fillId="6" borderId="0" xfId="0" applyFont="1" applyFill="1" applyProtection="1">
      <protection hidden="1"/>
    </xf>
    <xf numFmtId="0" fontId="148" fillId="6" borderId="0" xfId="0" applyFont="1" applyFill="1" applyProtection="1">
      <protection hidden="1"/>
    </xf>
    <xf numFmtId="0" fontId="149" fillId="6" borderId="0" xfId="0" applyFont="1" applyFill="1" applyProtection="1">
      <protection hidden="1"/>
    </xf>
    <xf numFmtId="0" fontId="150" fillId="6" borderId="0" xfId="0" applyFont="1" applyFill="1" applyProtection="1">
      <protection hidden="1"/>
    </xf>
    <xf numFmtId="0" fontId="151" fillId="6" borderId="0" xfId="0" applyFont="1" applyFill="1" applyProtection="1">
      <protection hidden="1"/>
    </xf>
    <xf numFmtId="0" fontId="152" fillId="6" borderId="0" xfId="0" applyFont="1" applyFill="1" applyProtection="1">
      <protection hidden="1"/>
    </xf>
    <xf numFmtId="0" fontId="146" fillId="8" borderId="0" xfId="0" applyFont="1" applyFill="1" applyProtection="1">
      <protection hidden="1"/>
    </xf>
    <xf numFmtId="0" fontId="87" fillId="16" borderId="24" xfId="0" applyFont="1" applyFill="1" applyBorder="1" applyProtection="1">
      <protection hidden="1"/>
    </xf>
    <xf numFmtId="10" fontId="72" fillId="8" borderId="0" xfId="0" applyNumberFormat="1" applyFont="1" applyFill="1" applyAlignment="1" applyProtection="1">
      <alignment horizontal="center"/>
      <protection hidden="1"/>
    </xf>
    <xf numFmtId="2" fontId="112" fillId="8" borderId="0" xfId="0" applyNumberFormat="1" applyFont="1" applyFill="1" applyAlignment="1" applyProtection="1">
      <alignment horizontal="center"/>
      <protection hidden="1"/>
    </xf>
    <xf numFmtId="0" fontId="112" fillId="8" borderId="0" xfId="0" applyFont="1" applyFill="1" applyProtection="1">
      <protection hidden="1"/>
    </xf>
    <xf numFmtId="0" fontId="110" fillId="8" borderId="0" xfId="0" applyFont="1" applyFill="1" applyProtection="1">
      <protection hidden="1"/>
    </xf>
    <xf numFmtId="2" fontId="54" fillId="8" borderId="0" xfId="0" applyNumberFormat="1" applyFont="1" applyFill="1" applyAlignment="1" applyProtection="1">
      <alignment horizontal="left"/>
      <protection hidden="1"/>
    </xf>
    <xf numFmtId="168" fontId="72" fillId="8" borderId="0" xfId="0" applyNumberFormat="1" applyFont="1" applyFill="1" applyAlignment="1" applyProtection="1">
      <alignment horizontal="center"/>
      <protection hidden="1"/>
    </xf>
    <xf numFmtId="170" fontId="53" fillId="23" borderId="14" xfId="0" applyNumberFormat="1" applyFont="1" applyFill="1" applyBorder="1" applyAlignment="1" applyProtection="1">
      <alignment horizontal="center"/>
      <protection hidden="1"/>
    </xf>
    <xf numFmtId="171" fontId="54" fillId="7" borderId="15" xfId="0" applyNumberFormat="1" applyFont="1" applyFill="1" applyBorder="1" applyAlignment="1" applyProtection="1">
      <alignment horizontal="right" indent="1"/>
      <protection hidden="1"/>
    </xf>
    <xf numFmtId="168" fontId="53" fillId="0" borderId="2" xfId="0" applyNumberFormat="1" applyFont="1" applyBorder="1" applyAlignment="1" applyProtection="1">
      <alignment horizontal="center"/>
      <protection hidden="1"/>
    </xf>
    <xf numFmtId="0" fontId="58" fillId="13" borderId="6" xfId="0" applyFont="1" applyFill="1" applyBorder="1" applyProtection="1">
      <protection hidden="1"/>
    </xf>
    <xf numFmtId="170" fontId="64" fillId="6" borderId="0" xfId="0" applyNumberFormat="1" applyFont="1" applyFill="1" applyAlignment="1" applyProtection="1">
      <alignment horizontal="center"/>
      <protection hidden="1"/>
    </xf>
    <xf numFmtId="0" fontId="111" fillId="8" borderId="0" xfId="0" applyFont="1" applyFill="1"/>
    <xf numFmtId="0" fontId="154" fillId="8" borderId="0" xfId="0" applyFont="1" applyFill="1"/>
    <xf numFmtId="165" fontId="47" fillId="3" borderId="14" xfId="0" applyNumberFormat="1" applyFont="1" applyFill="1" applyBorder="1" applyAlignment="1" applyProtection="1">
      <alignment horizontal="center"/>
      <protection locked="0"/>
    </xf>
    <xf numFmtId="0" fontId="55" fillId="0" borderId="0" xfId="0" applyFont="1" applyAlignment="1" applyProtection="1">
      <alignment horizontal="right"/>
      <protection hidden="1"/>
    </xf>
    <xf numFmtId="0" fontId="55" fillId="0" borderId="0" xfId="0" applyFont="1" applyProtection="1">
      <protection hidden="1"/>
    </xf>
    <xf numFmtId="0" fontId="41" fillId="0" borderId="7" xfId="0" applyFont="1" applyBorder="1" applyAlignment="1" applyProtection="1">
      <alignment vertical="center"/>
      <protection hidden="1"/>
    </xf>
    <xf numFmtId="14" fontId="154" fillId="8" borderId="0" xfId="0" applyNumberFormat="1" applyFont="1" applyFill="1" applyAlignment="1">
      <alignment horizontal="left"/>
    </xf>
    <xf numFmtId="0" fontId="154" fillId="8" borderId="4" xfId="0" applyFont="1" applyFill="1" applyBorder="1" applyProtection="1">
      <protection hidden="1"/>
    </xf>
    <xf numFmtId="49" fontId="0" fillId="0" borderId="0" xfId="0" applyNumberFormat="1"/>
    <xf numFmtId="0" fontId="0" fillId="7" borderId="12" xfId="0" applyFill="1" applyBorder="1"/>
    <xf numFmtId="0" fontId="0" fillId="7" borderId="18" xfId="0" applyFill="1" applyBorder="1"/>
    <xf numFmtId="0" fontId="0" fillId="7" borderId="13" xfId="0" applyFill="1" applyBorder="1"/>
    <xf numFmtId="14" fontId="0" fillId="0" borderId="14" xfId="0" applyNumberFormat="1" applyBorder="1"/>
    <xf numFmtId="0" fontId="0" fillId="7" borderId="4" xfId="0" applyFill="1" applyBorder="1"/>
    <xf numFmtId="0" fontId="0" fillId="7" borderId="1" xfId="0" applyFill="1" applyBorder="1"/>
    <xf numFmtId="0" fontId="0" fillId="7" borderId="3" xfId="0" applyFill="1" applyBorder="1"/>
    <xf numFmtId="0" fontId="0" fillId="7" borderId="5" xfId="0" applyFill="1" applyBorder="1"/>
    <xf numFmtId="0" fontId="0" fillId="7" borderId="23" xfId="0" applyFill="1" applyBorder="1"/>
    <xf numFmtId="0" fontId="0" fillId="7" borderId="19" xfId="0" applyFill="1" applyBorder="1"/>
    <xf numFmtId="14" fontId="153" fillId="8" borderId="0" xfId="0" applyNumberFormat="1" applyFont="1" applyFill="1"/>
    <xf numFmtId="0" fontId="154" fillId="8" borderId="0" xfId="0" applyFont="1" applyFill="1" applyProtection="1">
      <protection hidden="1"/>
    </xf>
    <xf numFmtId="180" fontId="47" fillId="23" borderId="9" xfId="0" applyNumberFormat="1" applyFont="1" applyFill="1" applyBorder="1" applyAlignment="1">
      <alignment horizontal="center"/>
    </xf>
    <xf numFmtId="165" fontId="47" fillId="23" borderId="9" xfId="0" applyNumberFormat="1" applyFont="1" applyFill="1" applyBorder="1" applyAlignment="1">
      <alignment horizontal="center"/>
    </xf>
    <xf numFmtId="14" fontId="156" fillId="8" borderId="0" xfId="0" applyNumberFormat="1" applyFont="1" applyFill="1" applyProtection="1">
      <protection hidden="1"/>
    </xf>
    <xf numFmtId="168" fontId="47" fillId="25" borderId="13" xfId="0" applyNumberFormat="1" applyFont="1" applyFill="1" applyBorder="1" applyAlignment="1" applyProtection="1">
      <alignment horizontal="center"/>
      <protection locked="0"/>
    </xf>
    <xf numFmtId="180" fontId="47" fillId="23" borderId="9" xfId="0" applyNumberFormat="1" applyFont="1" applyFill="1" applyBorder="1" applyAlignment="1">
      <alignment horizontal="center" wrapText="1"/>
    </xf>
    <xf numFmtId="165" fontId="53" fillId="23" borderId="9" xfId="0" applyNumberFormat="1" applyFont="1" applyFill="1" applyBorder="1" applyAlignment="1">
      <alignment horizontal="center"/>
    </xf>
    <xf numFmtId="180" fontId="53" fillId="23" borderId="15" xfId="0" applyNumberFormat="1" applyFont="1" applyFill="1" applyBorder="1" applyAlignment="1">
      <alignment horizontal="center"/>
    </xf>
    <xf numFmtId="49" fontId="47" fillId="17" borderId="57" xfId="0" applyNumberFormat="1" applyFont="1" applyFill="1" applyBorder="1" applyAlignment="1" applyProtection="1">
      <alignment horizontal="center"/>
      <protection locked="0"/>
    </xf>
    <xf numFmtId="49" fontId="40" fillId="17" borderId="57" xfId="0" applyNumberFormat="1" applyFont="1" applyFill="1" applyBorder="1" applyAlignment="1" applyProtection="1">
      <alignment horizontal="center"/>
      <protection locked="0"/>
    </xf>
    <xf numFmtId="1" fontId="40" fillId="0" borderId="18" xfId="0" applyNumberFormat="1" applyFont="1" applyBorder="1" applyAlignment="1" applyProtection="1">
      <alignment horizontal="left"/>
      <protection hidden="1"/>
    </xf>
    <xf numFmtId="0" fontId="157" fillId="8" borderId="0" xfId="0" applyFont="1" applyFill="1"/>
    <xf numFmtId="0" fontId="56" fillId="6" borderId="0" xfId="0" applyFont="1" applyFill="1" applyProtection="1">
      <protection hidden="1"/>
    </xf>
    <xf numFmtId="14" fontId="52" fillId="8" borderId="0" xfId="0" applyNumberFormat="1" applyFont="1" applyFill="1"/>
    <xf numFmtId="14" fontId="0" fillId="7" borderId="3" xfId="0" applyNumberFormat="1" applyFill="1" applyBorder="1"/>
    <xf numFmtId="0" fontId="0" fillId="23" borderId="23" xfId="0" applyFill="1" applyBorder="1"/>
    <xf numFmtId="0" fontId="0" fillId="23" borderId="19" xfId="0" applyFill="1" applyBorder="1"/>
    <xf numFmtId="4" fontId="39" fillId="0" borderId="24" xfId="0" applyNumberFormat="1" applyFont="1" applyBorder="1" applyAlignment="1">
      <alignment horizontal="center"/>
    </xf>
    <xf numFmtId="1" fontId="47" fillId="17" borderId="8" xfId="0" applyNumberFormat="1" applyFont="1" applyFill="1" applyBorder="1" applyAlignment="1" applyProtection="1">
      <alignment horizontal="center"/>
      <protection locked="0"/>
    </xf>
    <xf numFmtId="1" fontId="47" fillId="17" borderId="13" xfId="0" applyNumberFormat="1" applyFont="1" applyFill="1" applyBorder="1" applyAlignment="1" applyProtection="1">
      <alignment horizontal="center"/>
      <protection locked="0"/>
    </xf>
    <xf numFmtId="1" fontId="47" fillId="17" borderId="14" xfId="0" applyNumberFormat="1" applyFont="1" applyFill="1" applyBorder="1" applyAlignment="1" applyProtection="1">
      <alignment horizontal="center"/>
      <protection locked="0"/>
    </xf>
    <xf numFmtId="180" fontId="39" fillId="23" borderId="9" xfId="0" applyNumberFormat="1" applyFont="1" applyFill="1" applyBorder="1" applyAlignment="1">
      <alignment horizontal="center"/>
    </xf>
    <xf numFmtId="0" fontId="158" fillId="26" borderId="0" xfId="19" applyFill="1" applyAlignment="1">
      <alignment vertical="center" wrapText="1"/>
    </xf>
    <xf numFmtId="0" fontId="54" fillId="0" borderId="14" xfId="19" applyFont="1" applyBorder="1" applyAlignment="1">
      <alignment horizontal="center" vertical="center" wrapText="1"/>
    </xf>
    <xf numFmtId="0" fontId="38" fillId="0" borderId="0" xfId="0" applyFont="1" applyAlignment="1" applyProtection="1">
      <alignment vertical="center"/>
      <protection hidden="1"/>
    </xf>
    <xf numFmtId="0" fontId="92" fillId="0" borderId="0" xfId="0" applyFont="1" applyAlignment="1" applyProtection="1">
      <alignment horizontal="center"/>
      <protection hidden="1"/>
    </xf>
    <xf numFmtId="0" fontId="64" fillId="0" borderId="0" xfId="0" applyFont="1" applyAlignment="1" applyProtection="1">
      <alignment horizontal="center"/>
      <protection hidden="1"/>
    </xf>
    <xf numFmtId="2" fontId="64" fillId="6" borderId="0" xfId="0" applyNumberFormat="1" applyFont="1" applyFill="1" applyProtection="1">
      <protection hidden="1"/>
    </xf>
    <xf numFmtId="0" fontId="91" fillId="13" borderId="0" xfId="0" applyFont="1" applyFill="1" applyProtection="1">
      <protection hidden="1"/>
    </xf>
    <xf numFmtId="0" fontId="103" fillId="0" borderId="0" xfId="0" applyFont="1" applyProtection="1">
      <protection hidden="1"/>
    </xf>
    <xf numFmtId="0" fontId="47" fillId="6" borderId="4" xfId="0" applyFont="1" applyFill="1" applyBorder="1" applyProtection="1">
      <protection hidden="1"/>
    </xf>
    <xf numFmtId="0" fontId="0" fillId="0" borderId="12" xfId="0" applyBorder="1"/>
    <xf numFmtId="0" fontId="0" fillId="0" borderId="13" xfId="0" applyBorder="1"/>
    <xf numFmtId="14" fontId="50" fillId="23" borderId="14" xfId="0" applyNumberFormat="1" applyFont="1" applyFill="1" applyBorder="1"/>
    <xf numFmtId="0" fontId="50" fillId="23" borderId="14" xfId="0" applyFont="1" applyFill="1" applyBorder="1"/>
    <xf numFmtId="0" fontId="37" fillId="0" borderId="0" xfId="0" applyFont="1" applyAlignment="1" applyProtection="1">
      <alignment vertical="center"/>
      <protection hidden="1"/>
    </xf>
    <xf numFmtId="0" fontId="52" fillId="2" borderId="6" xfId="0" applyFont="1" applyFill="1" applyBorder="1" applyProtection="1">
      <protection hidden="1"/>
    </xf>
    <xf numFmtId="0" fontId="52" fillId="2" borderId="7" xfId="0" applyFont="1" applyFill="1" applyBorder="1" applyProtection="1">
      <protection hidden="1"/>
    </xf>
    <xf numFmtId="0" fontId="52" fillId="2" borderId="8" xfId="0" applyFont="1" applyFill="1" applyBorder="1" applyProtection="1">
      <protection hidden="1"/>
    </xf>
    <xf numFmtId="0" fontId="162" fillId="8" borderId="0" xfId="0" applyFont="1" applyFill="1"/>
    <xf numFmtId="0" fontId="52" fillId="2" borderId="7" xfId="0" applyFont="1" applyFill="1" applyBorder="1" applyAlignment="1" applyProtection="1">
      <alignment horizontal="right"/>
      <protection hidden="1"/>
    </xf>
    <xf numFmtId="14" fontId="52" fillId="2" borderId="7" xfId="0" applyNumberFormat="1" applyFont="1" applyFill="1" applyBorder="1" applyProtection="1">
      <protection hidden="1"/>
    </xf>
    <xf numFmtId="0" fontId="51" fillId="2" borderId="7" xfId="0" applyFont="1" applyFill="1" applyBorder="1" applyProtection="1">
      <protection hidden="1"/>
    </xf>
    <xf numFmtId="0" fontId="52" fillId="2" borderId="7" xfId="0" applyFont="1" applyFill="1" applyBorder="1" applyAlignment="1" applyProtection="1">
      <alignment horizontal="left"/>
      <protection hidden="1"/>
    </xf>
    <xf numFmtId="0" fontId="161" fillId="8" borderId="0" xfId="0" applyFont="1" applyFill="1"/>
    <xf numFmtId="0" fontId="47" fillId="16" borderId="0" xfId="0" applyFont="1" applyFill="1"/>
    <xf numFmtId="0" fontId="47" fillId="16" borderId="23" xfId="0" applyFont="1" applyFill="1" applyBorder="1"/>
    <xf numFmtId="0" fontId="47" fillId="16" borderId="19" xfId="0" applyFont="1" applyFill="1" applyBorder="1"/>
    <xf numFmtId="0" fontId="47" fillId="16" borderId="24" xfId="0" applyFont="1" applyFill="1" applyBorder="1"/>
    <xf numFmtId="14" fontId="52" fillId="2" borderId="7" xfId="0" applyNumberFormat="1" applyFont="1" applyFill="1" applyBorder="1" applyAlignment="1" applyProtection="1">
      <alignment horizontal="left"/>
      <protection hidden="1"/>
    </xf>
    <xf numFmtId="14" fontId="59" fillId="12" borderId="80" xfId="0" applyNumberFormat="1" applyFont="1" applyFill="1" applyBorder="1" applyAlignment="1">
      <alignment horizontal="left" vertical="center"/>
    </xf>
    <xf numFmtId="14" fontId="162" fillId="8" borderId="0" xfId="0" applyNumberFormat="1" applyFont="1" applyFill="1" applyAlignment="1">
      <alignment horizontal="left"/>
    </xf>
    <xf numFmtId="14" fontId="162" fillId="8" borderId="0" xfId="0" applyNumberFormat="1" applyFont="1" applyFill="1" applyProtection="1">
      <protection hidden="1"/>
    </xf>
    <xf numFmtId="2" fontId="161" fillId="8" borderId="0" xfId="0" applyNumberFormat="1" applyFont="1" applyFill="1" applyAlignment="1" applyProtection="1">
      <alignment horizontal="left"/>
      <protection hidden="1"/>
    </xf>
    <xf numFmtId="0" fontId="52" fillId="2" borderId="4" xfId="0" applyFont="1" applyFill="1" applyBorder="1" applyProtection="1">
      <protection hidden="1"/>
    </xf>
    <xf numFmtId="0" fontId="52" fillId="2" borderId="0" xfId="0" applyFont="1" applyFill="1" applyProtection="1">
      <protection hidden="1"/>
    </xf>
    <xf numFmtId="0" fontId="52" fillId="2" borderId="5" xfId="0" applyFont="1" applyFill="1" applyBorder="1" applyProtection="1">
      <protection hidden="1"/>
    </xf>
    <xf numFmtId="0" fontId="37" fillId="0" borderId="0" xfId="0" applyFont="1" applyAlignment="1" applyProtection="1">
      <alignment horizontal="center"/>
      <protection hidden="1"/>
    </xf>
    <xf numFmtId="14" fontId="52" fillId="2" borderId="0" xfId="0" applyNumberFormat="1" applyFont="1" applyFill="1" applyAlignment="1" applyProtection="1">
      <alignment horizontal="left"/>
      <protection hidden="1"/>
    </xf>
    <xf numFmtId="0" fontId="52" fillId="2" borderId="0" xfId="0" applyFont="1" applyFill="1" applyAlignment="1" applyProtection="1">
      <alignment horizontal="right"/>
      <protection hidden="1"/>
    </xf>
    <xf numFmtId="0" fontId="93" fillId="2" borderId="4" xfId="0" applyFont="1" applyFill="1" applyBorder="1"/>
    <xf numFmtId="0" fontId="93" fillId="2" borderId="0" xfId="0" applyFont="1" applyFill="1"/>
    <xf numFmtId="0" fontId="93" fillId="2" borderId="5" xfId="0" applyFont="1" applyFill="1" applyBorder="1"/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0" fontId="59" fillId="12" borderId="80" xfId="0" applyFont="1" applyFill="1" applyBorder="1" applyAlignment="1">
      <alignment horizontal="left" vertical="top"/>
    </xf>
    <xf numFmtId="0" fontId="54" fillId="12" borderId="80" xfId="0" applyFont="1" applyFill="1" applyBorder="1" applyAlignment="1">
      <alignment horizontal="left" vertical="top"/>
    </xf>
    <xf numFmtId="180" fontId="47" fillId="6" borderId="9" xfId="0" applyNumberFormat="1" applyFont="1" applyFill="1" applyBorder="1" applyAlignment="1">
      <alignment horizontal="center"/>
    </xf>
    <xf numFmtId="4" fontId="47" fillId="6" borderId="14" xfId="0" applyNumberFormat="1" applyFont="1" applyFill="1" applyBorder="1" applyAlignment="1">
      <alignment horizontal="center"/>
    </xf>
    <xf numFmtId="4" fontId="47" fillId="17" borderId="13" xfId="0" applyNumberFormat="1" applyFont="1" applyFill="1" applyBorder="1" applyAlignment="1" applyProtection="1">
      <alignment horizontal="center"/>
      <protection locked="0"/>
    </xf>
    <xf numFmtId="16" fontId="59" fillId="2" borderId="0" xfId="0" applyNumberFormat="1" applyFont="1" applyFill="1" applyAlignment="1" applyProtection="1">
      <alignment horizontal="right"/>
      <protection hidden="1"/>
    </xf>
    <xf numFmtId="0" fontId="60" fillId="14" borderId="19" xfId="0" applyFont="1" applyFill="1" applyBorder="1" applyAlignment="1">
      <alignment horizontal="center" wrapText="1"/>
    </xf>
    <xf numFmtId="0" fontId="54" fillId="0" borderId="0" xfId="0" applyFont="1" applyAlignment="1">
      <alignment horizontal="left"/>
    </xf>
    <xf numFmtId="0" fontId="162" fillId="8" borderId="4" xfId="0" applyFont="1" applyFill="1" applyBorder="1" applyProtection="1">
      <protection hidden="1"/>
    </xf>
    <xf numFmtId="0" fontId="58" fillId="6" borderId="7" xfId="0" applyFont="1" applyFill="1" applyBorder="1" applyProtection="1">
      <protection hidden="1"/>
    </xf>
    <xf numFmtId="14" fontId="163" fillId="8" borderId="0" xfId="0" applyNumberFormat="1" applyFont="1" applyFill="1" applyProtection="1">
      <protection hidden="1"/>
    </xf>
    <xf numFmtId="0" fontId="163" fillId="8" borderId="0" xfId="0" applyFont="1" applyFill="1" applyProtection="1">
      <protection hidden="1"/>
    </xf>
    <xf numFmtId="0" fontId="165" fillId="8" borderId="0" xfId="0" applyFont="1" applyFill="1"/>
    <xf numFmtId="0" fontId="53" fillId="0" borderId="75" xfId="0" applyFont="1" applyBorder="1" applyAlignment="1">
      <alignment horizontal="right"/>
    </xf>
    <xf numFmtId="0" fontId="47" fillId="0" borderId="80" xfId="0" applyFont="1" applyBorder="1"/>
    <xf numFmtId="0" fontId="47" fillId="0" borderId="81" xfId="0" applyFont="1" applyBorder="1"/>
    <xf numFmtId="0" fontId="53" fillId="0" borderId="75" xfId="0" applyFont="1" applyBorder="1" applyAlignment="1">
      <alignment horizontal="center"/>
    </xf>
    <xf numFmtId="0" fontId="80" fillId="0" borderId="76" xfId="0" applyFont="1" applyBorder="1" applyAlignment="1">
      <alignment vertical="center"/>
    </xf>
    <xf numFmtId="0" fontId="95" fillId="0" borderId="75" xfId="0" applyFont="1" applyBorder="1" applyAlignment="1">
      <alignment vertical="center"/>
    </xf>
    <xf numFmtId="0" fontId="47" fillId="0" borderId="77" xfId="0" applyFont="1" applyBorder="1"/>
    <xf numFmtId="0" fontId="95" fillId="0" borderId="0" xfId="0" applyFont="1" applyAlignment="1">
      <alignment vertical="center"/>
    </xf>
    <xf numFmtId="0" fontId="47" fillId="0" borderId="52" xfId="0" applyFont="1" applyBorder="1"/>
    <xf numFmtId="0" fontId="54" fillId="12" borderId="79" xfId="0" applyFont="1" applyFill="1" applyBorder="1" applyAlignment="1">
      <alignment horizontal="left" vertical="center"/>
    </xf>
    <xf numFmtId="44" fontId="115" fillId="22" borderId="104" xfId="3" applyFont="1" applyFill="1" applyBorder="1" applyAlignment="1" applyProtection="1">
      <alignment vertical="top"/>
    </xf>
    <xf numFmtId="0" fontId="47" fillId="22" borderId="105" xfId="0" applyFont="1" applyFill="1" applyBorder="1"/>
    <xf numFmtId="4" fontId="47" fillId="0" borderId="56" xfId="0" applyNumberFormat="1" applyFont="1" applyBorder="1" applyAlignment="1">
      <alignment horizontal="center"/>
    </xf>
    <xf numFmtId="0" fontId="47" fillId="0" borderId="53" xfId="0" applyFont="1" applyBorder="1"/>
    <xf numFmtId="10" fontId="47" fillId="0" borderId="77" xfId="0" applyNumberFormat="1" applyFont="1" applyBorder="1" applyAlignment="1">
      <alignment horizontal="center"/>
    </xf>
    <xf numFmtId="0" fontId="134" fillId="0" borderId="0" xfId="0" applyFont="1"/>
    <xf numFmtId="0" fontId="66" fillId="0" borderId="0" xfId="0" applyFont="1"/>
    <xf numFmtId="0" fontId="66" fillId="0" borderId="52" xfId="0" applyFont="1" applyBorder="1"/>
    <xf numFmtId="4" fontId="47" fillId="0" borderId="58" xfId="0" applyNumberFormat="1" applyFont="1" applyBorder="1" applyAlignment="1">
      <alignment horizontal="center"/>
    </xf>
    <xf numFmtId="4" fontId="47" fillId="0" borderId="90" xfId="0" applyNumberFormat="1" applyFont="1" applyBorder="1" applyAlignment="1">
      <alignment horizontal="center"/>
    </xf>
    <xf numFmtId="0" fontId="53" fillId="6" borderId="53" xfId="0" applyFont="1" applyFill="1" applyBorder="1"/>
    <xf numFmtId="10" fontId="53" fillId="0" borderId="77" xfId="4" applyNumberFormat="1" applyFont="1" applyBorder="1" applyAlignment="1" applyProtection="1">
      <alignment horizontal="center"/>
    </xf>
    <xf numFmtId="2" fontId="47" fillId="0" borderId="77" xfId="0" applyNumberFormat="1" applyFont="1" applyBorder="1"/>
    <xf numFmtId="10" fontId="47" fillId="0" borderId="77" xfId="4" applyNumberFormat="1" applyFont="1" applyBorder="1" applyAlignment="1" applyProtection="1">
      <alignment horizontal="center"/>
    </xf>
    <xf numFmtId="180" fontId="39" fillId="23" borderId="15" xfId="0" applyNumberFormat="1" applyFont="1" applyFill="1" applyBorder="1" applyAlignment="1">
      <alignment horizontal="center"/>
    </xf>
    <xf numFmtId="0" fontId="53" fillId="6" borderId="0" xfId="0" applyFont="1" applyFill="1" applyAlignment="1" applyProtection="1">
      <alignment vertical="center"/>
      <protection hidden="1"/>
    </xf>
    <xf numFmtId="0" fontId="53" fillId="0" borderId="53" xfId="0" applyFont="1" applyBorder="1"/>
    <xf numFmtId="0" fontId="53" fillId="0" borderId="9" xfId="0" applyFont="1" applyBorder="1" applyAlignment="1">
      <alignment horizontal="left"/>
    </xf>
    <xf numFmtId="0" fontId="53" fillId="6" borderId="76" xfId="0" applyFont="1" applyFill="1" applyBorder="1"/>
    <xf numFmtId="4" fontId="53" fillId="12" borderId="92" xfId="0" applyNumberFormat="1" applyFont="1" applyFill="1" applyBorder="1" applyAlignment="1">
      <alignment horizontal="left" wrapText="1"/>
    </xf>
    <xf numFmtId="4" fontId="53" fillId="24" borderId="53" xfId="0" applyNumberFormat="1" applyFont="1" applyFill="1" applyBorder="1" applyAlignment="1" applyProtection="1">
      <alignment horizontal="left"/>
      <protection hidden="1"/>
    </xf>
    <xf numFmtId="4" fontId="53" fillId="0" borderId="9" xfId="0" applyNumberFormat="1" applyFont="1" applyBorder="1" applyAlignment="1" applyProtection="1">
      <alignment horizontal="left"/>
      <protection hidden="1"/>
    </xf>
    <xf numFmtId="3" fontId="47" fillId="17" borderId="14" xfId="0" applyNumberFormat="1" applyFont="1" applyFill="1" applyBorder="1" applyAlignment="1" applyProtection="1">
      <alignment horizontal="center"/>
      <protection locked="0"/>
    </xf>
    <xf numFmtId="3" fontId="47" fillId="17" borderId="23" xfId="0" applyNumberFormat="1" applyFont="1" applyFill="1" applyBorder="1" applyAlignment="1" applyProtection="1">
      <alignment horizontal="center"/>
      <protection locked="0"/>
    </xf>
    <xf numFmtId="3" fontId="53" fillId="23" borderId="15" xfId="0" applyNumberFormat="1" applyFont="1" applyFill="1" applyBorder="1" applyAlignment="1">
      <alignment horizontal="center"/>
    </xf>
    <xf numFmtId="0" fontId="71" fillId="8" borderId="0" xfId="0" applyFont="1" applyFill="1"/>
    <xf numFmtId="168" fontId="47" fillId="17" borderId="14" xfId="0" applyNumberFormat="1" applyFont="1" applyFill="1" applyBorder="1" applyAlignment="1" applyProtection="1">
      <alignment horizontal="center"/>
      <protection locked="0"/>
    </xf>
    <xf numFmtId="0" fontId="166" fillId="8" borderId="2" xfId="0" applyFont="1" applyFill="1" applyBorder="1" applyProtection="1">
      <protection hidden="1"/>
    </xf>
    <xf numFmtId="0" fontId="166" fillId="8" borderId="3" xfId="0" applyFont="1" applyFill="1" applyBorder="1" applyProtection="1">
      <protection hidden="1"/>
    </xf>
    <xf numFmtId="0" fontId="87" fillId="8" borderId="4" xfId="0" applyFont="1" applyFill="1" applyBorder="1" applyProtection="1">
      <protection hidden="1"/>
    </xf>
    <xf numFmtId="0" fontId="87" fillId="8" borderId="6" xfId="0" applyFont="1" applyFill="1" applyBorder="1" applyProtection="1">
      <protection hidden="1"/>
    </xf>
    <xf numFmtId="0" fontId="87" fillId="8" borderId="7" xfId="0" applyFont="1" applyFill="1" applyBorder="1" applyProtection="1">
      <protection hidden="1"/>
    </xf>
    <xf numFmtId="0" fontId="87" fillId="8" borderId="8" xfId="0" applyFont="1" applyFill="1" applyBorder="1" applyProtection="1">
      <protection hidden="1"/>
    </xf>
    <xf numFmtId="0" fontId="87" fillId="8" borderId="23" xfId="0" applyFont="1" applyFill="1" applyBorder="1" applyProtection="1">
      <protection hidden="1"/>
    </xf>
    <xf numFmtId="9" fontId="87" fillId="8" borderId="24" xfId="0" applyNumberFormat="1" applyFont="1" applyFill="1" applyBorder="1" applyProtection="1">
      <protection hidden="1"/>
    </xf>
    <xf numFmtId="0" fontId="87" fillId="8" borderId="19" xfId="0" applyFont="1" applyFill="1" applyBorder="1" applyProtection="1">
      <protection hidden="1"/>
    </xf>
    <xf numFmtId="0" fontId="87" fillId="8" borderId="24" xfId="0" applyFont="1" applyFill="1" applyBorder="1" applyProtection="1">
      <protection hidden="1"/>
    </xf>
    <xf numFmtId="0" fontId="87" fillId="8" borderId="23" xfId="0" applyFont="1" applyFill="1" applyBorder="1" applyAlignment="1" applyProtection="1">
      <alignment horizontal="right"/>
      <protection hidden="1"/>
    </xf>
    <xf numFmtId="0" fontId="87" fillId="8" borderId="23" xfId="0" applyFont="1" applyFill="1" applyBorder="1" applyAlignment="1" applyProtection="1">
      <alignment wrapText="1"/>
      <protection hidden="1"/>
    </xf>
    <xf numFmtId="0" fontId="87" fillId="8" borderId="24" xfId="0" applyFont="1" applyFill="1" applyBorder="1" applyAlignment="1" applyProtection="1">
      <alignment wrapText="1"/>
      <protection hidden="1"/>
    </xf>
    <xf numFmtId="0" fontId="87" fillId="8" borderId="12" xfId="0" applyFont="1" applyFill="1" applyBorder="1" applyProtection="1">
      <protection hidden="1"/>
    </xf>
    <xf numFmtId="0" fontId="87" fillId="8" borderId="18" xfId="0" applyFont="1" applyFill="1" applyBorder="1" applyProtection="1">
      <protection hidden="1"/>
    </xf>
    <xf numFmtId="0" fontId="87" fillId="8" borderId="13" xfId="0" applyFont="1" applyFill="1" applyBorder="1" applyProtection="1">
      <protection hidden="1"/>
    </xf>
    <xf numFmtId="0" fontId="167" fillId="8" borderId="1" xfId="0" applyFont="1" applyFill="1" applyBorder="1" applyProtection="1">
      <protection hidden="1"/>
    </xf>
    <xf numFmtId="0" fontId="167" fillId="8" borderId="0" xfId="0" applyFont="1" applyFill="1" applyAlignment="1" applyProtection="1">
      <alignment horizontal="left"/>
      <protection hidden="1"/>
    </xf>
    <xf numFmtId="0" fontId="36" fillId="0" borderId="0" xfId="0" applyFont="1" applyAlignment="1" applyProtection="1">
      <alignment vertical="center"/>
      <protection hidden="1"/>
    </xf>
    <xf numFmtId="0" fontId="97" fillId="6" borderId="0" xfId="0" applyFont="1" applyFill="1"/>
    <xf numFmtId="0" fontId="168" fillId="0" borderId="0" xfId="0" applyFont="1"/>
    <xf numFmtId="0" fontId="168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3" fillId="28" borderId="15" xfId="0" applyFont="1" applyFill="1" applyBorder="1" applyAlignment="1">
      <alignment vertical="center"/>
    </xf>
    <xf numFmtId="0" fontId="53" fillId="28" borderId="11" xfId="0" applyFont="1" applyFill="1" applyBorder="1" applyAlignment="1">
      <alignment vertical="center" wrapText="1"/>
    </xf>
    <xf numFmtId="0" fontId="53" fillId="28" borderId="11" xfId="0" applyFont="1" applyFill="1" applyBorder="1" applyAlignment="1">
      <alignment vertical="center"/>
    </xf>
    <xf numFmtId="0" fontId="36" fillId="0" borderId="52" xfId="0" applyFont="1" applyBorder="1" applyAlignment="1">
      <alignment vertical="center" wrapText="1"/>
    </xf>
    <xf numFmtId="0" fontId="36" fillId="0" borderId="81" xfId="0" applyFont="1" applyBorder="1" applyAlignment="1">
      <alignment vertical="center" wrapText="1"/>
    </xf>
    <xf numFmtId="0" fontId="0" fillId="0" borderId="52" xfId="0" applyBorder="1" applyAlignment="1">
      <alignment vertical="top" wrapText="1"/>
    </xf>
    <xf numFmtId="0" fontId="0" fillId="0" borderId="81" xfId="0" applyBorder="1" applyAlignment="1">
      <alignment vertical="top" wrapText="1"/>
    </xf>
    <xf numFmtId="0" fontId="0" fillId="0" borderId="52" xfId="0" applyBorder="1" applyAlignment="1">
      <alignment vertical="center" wrapText="1"/>
    </xf>
    <xf numFmtId="0" fontId="53" fillId="0" borderId="74" xfId="0" applyFont="1" applyBorder="1" applyAlignment="1">
      <alignment vertical="center" wrapText="1"/>
    </xf>
    <xf numFmtId="0" fontId="43" fillId="8" borderId="0" xfId="0" applyFont="1" applyFill="1" applyProtection="1">
      <protection hidden="1"/>
    </xf>
    <xf numFmtId="10" fontId="47" fillId="8" borderId="0" xfId="4" applyNumberFormat="1" applyFont="1" applyFill="1" applyProtection="1">
      <protection hidden="1"/>
    </xf>
    <xf numFmtId="0" fontId="44" fillId="8" borderId="0" xfId="0" applyFont="1" applyFill="1" applyProtection="1">
      <protection hidden="1"/>
    </xf>
    <xf numFmtId="0" fontId="0" fillId="0" borderId="14" xfId="0" applyBorder="1"/>
    <xf numFmtId="171" fontId="35" fillId="8" borderId="18" xfId="0" applyNumberFormat="1" applyFont="1" applyFill="1" applyBorder="1" applyProtection="1">
      <protection hidden="1"/>
    </xf>
    <xf numFmtId="1" fontId="54" fillId="25" borderId="35" xfId="0" applyNumberFormat="1" applyFont="1" applyFill="1" applyBorder="1" applyAlignment="1" applyProtection="1">
      <alignment horizontal="center"/>
      <protection locked="0"/>
    </xf>
    <xf numFmtId="0" fontId="177" fillId="8" borderId="0" xfId="0" applyFont="1" applyFill="1"/>
    <xf numFmtId="168" fontId="54" fillId="17" borderId="14" xfId="0" applyNumberFormat="1" applyFont="1" applyFill="1" applyBorder="1" applyAlignment="1" applyProtection="1">
      <alignment vertical="center"/>
      <protection locked="0"/>
    </xf>
    <xf numFmtId="0" fontId="178" fillId="8" borderId="0" xfId="0" applyFont="1" applyFill="1"/>
    <xf numFmtId="14" fontId="179" fillId="8" borderId="0" xfId="0" applyNumberFormat="1" applyFont="1" applyFill="1" applyProtection="1">
      <protection hidden="1"/>
    </xf>
    <xf numFmtId="0" fontId="178" fillId="8" borderId="4" xfId="0" applyFont="1" applyFill="1" applyBorder="1" applyProtection="1">
      <protection hidden="1"/>
    </xf>
    <xf numFmtId="2" fontId="58" fillId="13" borderId="0" xfId="0" applyNumberFormat="1" applyFont="1" applyFill="1" applyAlignment="1">
      <alignment horizontal="center" vertical="center"/>
    </xf>
    <xf numFmtId="0" fontId="58" fillId="13" borderId="4" xfId="0" applyFont="1" applyFill="1" applyBorder="1" applyAlignment="1" applyProtection="1">
      <alignment horizontal="left"/>
      <protection hidden="1"/>
    </xf>
    <xf numFmtId="0" fontId="58" fillId="13" borderId="0" xfId="0" applyFont="1" applyFill="1" applyAlignment="1">
      <alignment horizontal="center" vertical="center"/>
    </xf>
    <xf numFmtId="0" fontId="58" fillId="13" borderId="0" xfId="0" applyFont="1" applyFill="1" applyAlignment="1">
      <alignment horizontal="center"/>
    </xf>
    <xf numFmtId="1" fontId="58" fillId="13" borderId="0" xfId="0" applyNumberFormat="1" applyFont="1" applyFill="1" applyAlignment="1" applyProtection="1">
      <alignment horizontal="center"/>
      <protection hidden="1"/>
    </xf>
    <xf numFmtId="0" fontId="58" fillId="6" borderId="0" xfId="0" applyFont="1" applyFill="1" applyAlignment="1">
      <alignment horizontal="center" vertical="center"/>
    </xf>
    <xf numFmtId="14" fontId="180" fillId="8" borderId="0" xfId="0" applyNumberFormat="1" applyFont="1" applyFill="1"/>
    <xf numFmtId="0" fontId="181" fillId="8" borderId="0" xfId="0" applyFont="1" applyFill="1"/>
    <xf numFmtId="0" fontId="34" fillId="8" borderId="0" xfId="0" applyFont="1" applyFill="1" applyProtection="1">
      <protection hidden="1"/>
    </xf>
    <xf numFmtId="1" fontId="0" fillId="0" borderId="14" xfId="0" applyNumberFormat="1" applyBorder="1"/>
    <xf numFmtId="2" fontId="0" fillId="0" borderId="14" xfId="0" applyNumberFormat="1" applyBorder="1"/>
    <xf numFmtId="10" fontId="0" fillId="0" borderId="14" xfId="4" applyNumberFormat="1" applyFont="1" applyBorder="1"/>
    <xf numFmtId="1" fontId="0" fillId="0" borderId="107" xfId="0" applyNumberFormat="1" applyBorder="1"/>
    <xf numFmtId="2" fontId="0" fillId="0" borderId="107" xfId="0" applyNumberFormat="1" applyBorder="1"/>
    <xf numFmtId="0" fontId="0" fillId="0" borderId="107" xfId="0" applyBorder="1"/>
    <xf numFmtId="10" fontId="0" fillId="0" borderId="107" xfId="4" applyNumberFormat="1" applyFont="1" applyBorder="1"/>
    <xf numFmtId="0" fontId="183" fillId="0" borderId="14" xfId="0" applyFont="1" applyBorder="1"/>
    <xf numFmtId="1" fontId="0" fillId="0" borderId="24" xfId="0" applyNumberFormat="1" applyBorder="1"/>
    <xf numFmtId="0" fontId="0" fillId="0" borderId="24" xfId="0" applyBorder="1"/>
    <xf numFmtId="9" fontId="0" fillId="0" borderId="24" xfId="0" applyNumberFormat="1" applyBorder="1"/>
    <xf numFmtId="0" fontId="0" fillId="0" borderId="40" xfId="0" applyBorder="1"/>
    <xf numFmtId="0" fontId="0" fillId="23" borderId="14" xfId="0" applyFill="1" applyBorder="1"/>
    <xf numFmtId="0" fontId="0" fillId="23" borderId="14" xfId="0" applyFill="1" applyBorder="1" applyAlignment="1">
      <alignment wrapText="1"/>
    </xf>
    <xf numFmtId="0" fontId="152" fillId="0" borderId="0" xfId="0" applyFont="1" applyProtection="1">
      <protection hidden="1"/>
    </xf>
    <xf numFmtId="0" fontId="183" fillId="0" borderId="18" xfId="0" applyFont="1" applyBorder="1"/>
    <xf numFmtId="0" fontId="183" fillId="0" borderId="42" xfId="0" applyFont="1" applyBorder="1"/>
    <xf numFmtId="10" fontId="59" fillId="7" borderId="0" xfId="0" applyNumberFormat="1" applyFont="1" applyFill="1" applyAlignment="1" applyProtection="1">
      <alignment horizontal="right" vertical="center"/>
      <protection hidden="1"/>
    </xf>
    <xf numFmtId="0" fontId="188" fillId="8" borderId="0" xfId="0" applyFont="1" applyFill="1"/>
    <xf numFmtId="173" fontId="91" fillId="13" borderId="40" xfId="0" applyNumberFormat="1" applyFont="1" applyFill="1" applyBorder="1" applyAlignment="1" applyProtection="1">
      <alignment vertical="center"/>
      <protection hidden="1"/>
    </xf>
    <xf numFmtId="10" fontId="59" fillId="13" borderId="0" xfId="0" applyNumberFormat="1" applyFont="1" applyFill="1" applyAlignment="1" applyProtection="1">
      <alignment horizontal="right" vertical="center"/>
      <protection hidden="1"/>
    </xf>
    <xf numFmtId="0" fontId="58" fillId="13" borderId="0" xfId="0" applyFont="1" applyFill="1"/>
    <xf numFmtId="4" fontId="54" fillId="0" borderId="0" xfId="0" applyNumberFormat="1" applyFont="1" applyAlignment="1" applyProtection="1">
      <alignment horizontal="right" indent="1"/>
      <protection hidden="1"/>
    </xf>
    <xf numFmtId="14" fontId="190" fillId="8" borderId="0" xfId="0" applyNumberFormat="1" applyFont="1" applyFill="1" applyProtection="1">
      <protection hidden="1"/>
    </xf>
    <xf numFmtId="0" fontId="54" fillId="0" borderId="14" xfId="0" applyFont="1" applyBorder="1" applyAlignment="1" applyProtection="1">
      <alignment horizontal="center" vertical="center"/>
      <protection hidden="1"/>
    </xf>
    <xf numFmtId="17" fontId="53" fillId="7" borderId="23" xfId="0" applyNumberFormat="1" applyFont="1" applyFill="1" applyBorder="1" applyAlignment="1" applyProtection="1">
      <alignment horizontal="center" vertical="center"/>
      <protection hidden="1"/>
    </xf>
    <xf numFmtId="7" fontId="59" fillId="29" borderId="14" xfId="3" applyNumberFormat="1" applyFont="1" applyFill="1" applyBorder="1" applyAlignment="1" applyProtection="1">
      <alignment horizontal="right" vertical="center"/>
      <protection hidden="1"/>
    </xf>
    <xf numFmtId="165" fontId="59" fillId="29" borderId="15" xfId="0" applyNumberFormat="1" applyFont="1" applyFill="1" applyBorder="1" applyAlignment="1" applyProtection="1">
      <alignment horizontal="right" vertical="center"/>
      <protection hidden="1"/>
    </xf>
    <xf numFmtId="0" fontId="54" fillId="6" borderId="0" xfId="0" applyFont="1" applyFill="1" applyProtection="1">
      <protection hidden="1"/>
    </xf>
    <xf numFmtId="168" fontId="54" fillId="6" borderId="0" xfId="0" applyNumberFormat="1" applyFont="1" applyFill="1" applyAlignment="1" applyProtection="1">
      <alignment vertical="center"/>
      <protection hidden="1"/>
    </xf>
    <xf numFmtId="165" fontId="59" fillId="6" borderId="0" xfId="0" applyNumberFormat="1" applyFont="1" applyFill="1" applyAlignment="1" applyProtection="1">
      <alignment horizontal="right" vertical="center"/>
      <protection hidden="1"/>
    </xf>
    <xf numFmtId="7" fontId="40" fillId="6" borderId="0" xfId="0" applyNumberFormat="1" applyFont="1" applyFill="1" applyAlignment="1" applyProtection="1">
      <alignment vertical="center"/>
      <protection hidden="1"/>
    </xf>
    <xf numFmtId="0" fontId="90" fillId="8" borderId="0" xfId="0" applyFont="1" applyFill="1" applyProtection="1">
      <protection hidden="1"/>
    </xf>
    <xf numFmtId="0" fontId="32" fillId="0" borderId="52" xfId="0" quotePrefix="1" applyFont="1" applyBorder="1" applyAlignment="1">
      <alignment vertical="center" wrapText="1"/>
    </xf>
    <xf numFmtId="0" fontId="32" fillId="0" borderId="81" xfId="0" quotePrefix="1" applyFont="1" applyBorder="1" applyAlignment="1">
      <alignment vertical="center" wrapText="1"/>
    </xf>
    <xf numFmtId="14" fontId="191" fillId="8" borderId="0" xfId="0" applyNumberFormat="1" applyFont="1" applyFill="1" applyProtection="1">
      <protection hidden="1"/>
    </xf>
    <xf numFmtId="167" fontId="59" fillId="29" borderId="15" xfId="0" applyNumberFormat="1" applyFont="1" applyFill="1" applyBorder="1" applyAlignment="1" applyProtection="1">
      <alignment horizontal="right"/>
      <protection hidden="1"/>
    </xf>
    <xf numFmtId="14" fontId="192" fillId="8" borderId="0" xfId="0" applyNumberFormat="1" applyFont="1" applyFill="1" applyProtection="1">
      <protection hidden="1"/>
    </xf>
    <xf numFmtId="4" fontId="32" fillId="17" borderId="14" xfId="0" applyNumberFormat="1" applyFont="1" applyFill="1" applyBorder="1" applyAlignment="1" applyProtection="1">
      <alignment horizontal="center"/>
      <protection locked="0"/>
    </xf>
    <xf numFmtId="165" fontId="59" fillId="30" borderId="15" xfId="0" applyNumberFormat="1" applyFont="1" applyFill="1" applyBorder="1" applyAlignment="1" applyProtection="1">
      <alignment horizontal="right" vertical="center"/>
      <protection locked="0"/>
    </xf>
    <xf numFmtId="0" fontId="31" fillId="0" borderId="0" xfId="0" applyFont="1"/>
    <xf numFmtId="4" fontId="59" fillId="25" borderId="24" xfId="0" applyNumberFormat="1" applyFont="1" applyFill="1" applyBorder="1" applyAlignment="1" applyProtection="1">
      <alignment horizontal="center"/>
      <protection locked="0"/>
    </xf>
    <xf numFmtId="1" fontId="91" fillId="0" borderId="25" xfId="0" applyNumberFormat="1" applyFont="1" applyBorder="1" applyAlignment="1" applyProtection="1">
      <alignment horizontal="center"/>
      <protection locked="0"/>
    </xf>
    <xf numFmtId="1" fontId="91" fillId="0" borderId="28" xfId="0" applyNumberFormat="1" applyFont="1" applyBorder="1" applyAlignment="1" applyProtection="1">
      <alignment horizontal="center"/>
      <protection locked="0"/>
    </xf>
    <xf numFmtId="1" fontId="91" fillId="0" borderId="31" xfId="0" applyNumberFormat="1" applyFont="1" applyBorder="1" applyAlignment="1" applyProtection="1">
      <alignment horizontal="center"/>
      <protection locked="0"/>
    </xf>
    <xf numFmtId="0" fontId="80" fillId="0" borderId="75" xfId="0" applyFont="1" applyBorder="1" applyAlignment="1">
      <alignment vertical="center"/>
    </xf>
    <xf numFmtId="0" fontId="54" fillId="12" borderId="75" xfId="0" applyFont="1" applyFill="1" applyBorder="1" applyAlignment="1">
      <alignment vertical="center"/>
    </xf>
    <xf numFmtId="0" fontId="54" fillId="12" borderId="80" xfId="0" applyFont="1" applyFill="1" applyBorder="1" applyAlignment="1">
      <alignment horizontal="left" vertical="center"/>
    </xf>
    <xf numFmtId="49" fontId="47" fillId="17" borderId="13" xfId="0" applyNumberFormat="1" applyFont="1" applyFill="1" applyBorder="1" applyAlignment="1" applyProtection="1">
      <alignment horizontal="center"/>
      <protection locked="0"/>
    </xf>
    <xf numFmtId="49" fontId="40" fillId="17" borderId="13" xfId="0" applyNumberFormat="1" applyFont="1" applyFill="1" applyBorder="1" applyAlignment="1" applyProtection="1">
      <alignment horizontal="center"/>
      <protection locked="0"/>
    </xf>
    <xf numFmtId="0" fontId="40" fillId="7" borderId="13" xfId="0" applyFont="1" applyFill="1" applyBorder="1" applyAlignment="1" applyProtection="1">
      <alignment horizontal="center"/>
      <protection locked="0"/>
    </xf>
    <xf numFmtId="0" fontId="53" fillId="0" borderId="10" xfId="0" applyFont="1" applyBorder="1" applyAlignment="1">
      <alignment horizontal="left"/>
    </xf>
    <xf numFmtId="4" fontId="53" fillId="12" borderId="18" xfId="0" applyNumberFormat="1" applyFont="1" applyFill="1" applyBorder="1" applyAlignment="1">
      <alignment horizontal="left" wrapText="1"/>
    </xf>
    <xf numFmtId="4" fontId="53" fillId="24" borderId="0" xfId="0" applyNumberFormat="1" applyFont="1" applyFill="1" applyAlignment="1" applyProtection="1">
      <alignment horizontal="left"/>
      <protection hidden="1"/>
    </xf>
    <xf numFmtId="4" fontId="53" fillId="0" borderId="10" xfId="0" applyNumberFormat="1" applyFont="1" applyBorder="1" applyAlignment="1" applyProtection="1">
      <alignment horizontal="left"/>
      <protection hidden="1"/>
    </xf>
    <xf numFmtId="0" fontId="66" fillId="31" borderId="24" xfId="0" applyFont="1" applyFill="1" applyBorder="1" applyAlignment="1">
      <alignment vertical="top" wrapText="1"/>
    </xf>
    <xf numFmtId="0" fontId="54" fillId="12" borderId="4" xfId="0" applyFont="1" applyFill="1" applyBorder="1" applyAlignment="1">
      <alignment horizontal="center" vertical="top" wrapText="1"/>
    </xf>
    <xf numFmtId="0" fontId="54" fillId="12" borderId="0" xfId="0" applyFont="1" applyFill="1" applyAlignment="1">
      <alignment horizontal="center" vertical="top" wrapText="1"/>
    </xf>
    <xf numFmtId="0" fontId="113" fillId="22" borderId="0" xfId="0" applyFont="1" applyFill="1" applyAlignment="1">
      <alignment horizontal="center" vertical="top" wrapText="1"/>
    </xf>
    <xf numFmtId="0" fontId="116" fillId="22" borderId="0" xfId="0" applyFont="1" applyFill="1" applyAlignment="1">
      <alignment horizontal="center" vertical="center" wrapText="1"/>
    </xf>
    <xf numFmtId="0" fontId="54" fillId="31" borderId="107" xfId="0" applyFont="1" applyFill="1" applyBorder="1" applyAlignment="1">
      <alignment horizontal="center" vertical="top" wrapText="1"/>
    </xf>
    <xf numFmtId="4" fontId="30" fillId="0" borderId="14" xfId="0" applyNumberFormat="1" applyFont="1" applyBorder="1" applyAlignment="1">
      <alignment horizontal="center"/>
    </xf>
    <xf numFmtId="0" fontId="47" fillId="22" borderId="0" xfId="0" applyFont="1" applyFill="1"/>
    <xf numFmtId="0" fontId="134" fillId="6" borderId="0" xfId="0" applyFont="1" applyFill="1" applyAlignment="1">
      <alignment horizontal="left"/>
    </xf>
    <xf numFmtId="4" fontId="47" fillId="0" borderId="0" xfId="0" applyNumberFormat="1" applyFont="1" applyAlignment="1">
      <alignment horizontal="center"/>
    </xf>
    <xf numFmtId="180" fontId="53" fillId="23" borderId="0" xfId="0" applyNumberFormat="1" applyFont="1" applyFill="1" applyAlignment="1">
      <alignment horizontal="center"/>
    </xf>
    <xf numFmtId="10" fontId="47" fillId="0" borderId="0" xfId="0" applyNumberFormat="1" applyFont="1" applyAlignment="1">
      <alignment horizontal="center"/>
    </xf>
    <xf numFmtId="10" fontId="53" fillId="0" borderId="0" xfId="4" applyNumberFormat="1" applyFont="1" applyBorder="1" applyAlignment="1" applyProtection="1">
      <alignment horizontal="center"/>
    </xf>
    <xf numFmtId="2" fontId="47" fillId="0" borderId="0" xfId="0" applyNumberFormat="1" applyFont="1"/>
    <xf numFmtId="10" fontId="47" fillId="0" borderId="0" xfId="4" applyNumberFormat="1" applyFont="1" applyBorder="1" applyAlignment="1" applyProtection="1">
      <alignment horizontal="center"/>
    </xf>
    <xf numFmtId="180" fontId="39" fillId="23" borderId="0" xfId="0" applyNumberFormat="1" applyFont="1" applyFill="1" applyAlignment="1">
      <alignment horizontal="center"/>
    </xf>
    <xf numFmtId="4" fontId="47" fillId="21" borderId="0" xfId="0" applyNumberFormat="1" applyFont="1" applyFill="1" applyAlignment="1">
      <alignment horizontal="center" wrapText="1"/>
    </xf>
    <xf numFmtId="4" fontId="47" fillId="24" borderId="0" xfId="0" applyNumberFormat="1" applyFont="1" applyFill="1" applyAlignment="1" applyProtection="1">
      <alignment horizontal="center"/>
      <protection hidden="1"/>
    </xf>
    <xf numFmtId="4" fontId="53" fillId="23" borderId="0" xfId="0" applyNumberFormat="1" applyFont="1" applyFill="1" applyAlignment="1" applyProtection="1">
      <alignment horizontal="center"/>
      <protection hidden="1"/>
    </xf>
    <xf numFmtId="0" fontId="61" fillId="23" borderId="0" xfId="2" applyFill="1" applyBorder="1" applyAlignment="1" applyProtection="1">
      <alignment horizontal="center"/>
    </xf>
    <xf numFmtId="0" fontId="134" fillId="32" borderId="0" xfId="0" applyFont="1" applyFill="1" applyAlignment="1">
      <alignment horizontal="left"/>
    </xf>
    <xf numFmtId="0" fontId="47" fillId="17" borderId="0" xfId="0" applyFont="1" applyFill="1"/>
    <xf numFmtId="0" fontId="0" fillId="17" borderId="0" xfId="0" applyFill="1" applyAlignment="1">
      <alignment vertical="center"/>
    </xf>
    <xf numFmtId="0" fontId="0" fillId="17" borderId="0" xfId="0" applyFill="1" applyAlignment="1">
      <alignment horizontal="left" vertical="center"/>
    </xf>
    <xf numFmtId="0" fontId="54" fillId="17" borderId="0" xfId="0" applyFont="1" applyFill="1" applyAlignment="1">
      <alignment horizontal="center" vertical="center" wrapText="1"/>
    </xf>
    <xf numFmtId="4" fontId="30" fillId="23" borderId="14" xfId="0" applyNumberFormat="1" applyFont="1" applyFill="1" applyBorder="1" applyAlignment="1">
      <alignment horizontal="center"/>
    </xf>
    <xf numFmtId="4" fontId="53" fillId="21" borderId="14" xfId="0" applyNumberFormat="1" applyFont="1" applyFill="1" applyBorder="1" applyAlignment="1">
      <alignment horizontal="center"/>
    </xf>
    <xf numFmtId="0" fontId="47" fillId="0" borderId="75" xfId="0" applyFont="1" applyBorder="1" applyAlignment="1">
      <alignment horizontal="center"/>
    </xf>
    <xf numFmtId="0" fontId="30" fillId="23" borderId="112" xfId="0" applyFont="1" applyFill="1" applyBorder="1" applyAlignment="1">
      <alignment horizontal="center"/>
    </xf>
    <xf numFmtId="4" fontId="53" fillId="23" borderId="66" xfId="0" applyNumberFormat="1" applyFont="1" applyFill="1" applyBorder="1" applyAlignment="1" applyProtection="1">
      <alignment horizontal="left"/>
      <protection hidden="1"/>
    </xf>
    <xf numFmtId="4" fontId="53" fillId="23" borderId="74" xfId="0" applyNumberFormat="1" applyFont="1" applyFill="1" applyBorder="1" applyAlignment="1" applyProtection="1">
      <alignment horizontal="left"/>
      <protection hidden="1"/>
    </xf>
    <xf numFmtId="0" fontId="0" fillId="23" borderId="0" xfId="0" applyFill="1"/>
    <xf numFmtId="0" fontId="195" fillId="0" borderId="0" xfId="0" applyFont="1"/>
    <xf numFmtId="0" fontId="66" fillId="6" borderId="10" xfId="0" applyFont="1" applyFill="1" applyBorder="1"/>
    <xf numFmtId="186" fontId="80" fillId="6" borderId="0" xfId="0" applyNumberFormat="1" applyFont="1" applyFill="1" applyAlignment="1">
      <alignment horizontal="center"/>
    </xf>
    <xf numFmtId="0" fontId="66" fillId="12" borderId="87" xfId="0" applyFont="1" applyFill="1" applyBorder="1" applyAlignment="1">
      <alignment horizontal="center" wrapText="1"/>
    </xf>
    <xf numFmtId="0" fontId="54" fillId="12" borderId="24" xfId="0" applyFont="1" applyFill="1" applyBorder="1" applyAlignment="1">
      <alignment horizontal="center" vertical="center" wrapText="1"/>
    </xf>
    <xf numFmtId="0" fontId="93" fillId="35" borderId="0" xfId="0" applyFont="1" applyFill="1" applyAlignment="1">
      <alignment horizontal="center"/>
    </xf>
    <xf numFmtId="0" fontId="198" fillId="32" borderId="0" xfId="0" applyFont="1" applyFill="1" applyAlignment="1">
      <alignment horizontal="left"/>
    </xf>
    <xf numFmtId="0" fontId="199" fillId="32" borderId="0" xfId="0" applyFont="1" applyFill="1" applyAlignment="1">
      <alignment horizontal="left"/>
    </xf>
    <xf numFmtId="0" fontId="93" fillId="35" borderId="0" xfId="0" applyFont="1" applyFill="1" applyAlignment="1">
      <alignment horizontal="center" wrapText="1"/>
    </xf>
    <xf numFmtId="4" fontId="58" fillId="23" borderId="14" xfId="0" applyNumberFormat="1" applyFont="1" applyFill="1" applyBorder="1" applyAlignment="1">
      <alignment horizontal="center"/>
    </xf>
    <xf numFmtId="4" fontId="64" fillId="23" borderId="14" xfId="0" applyNumberFormat="1" applyFont="1" applyFill="1" applyBorder="1" applyAlignment="1">
      <alignment horizontal="center"/>
    </xf>
    <xf numFmtId="4" fontId="72" fillId="23" borderId="14" xfId="0" applyNumberFormat="1" applyFont="1" applyFill="1" applyBorder="1" applyAlignment="1">
      <alignment horizontal="center"/>
    </xf>
    <xf numFmtId="0" fontId="29" fillId="0" borderId="118" xfId="0" applyFont="1" applyBorder="1" applyAlignment="1">
      <alignment horizontal="center"/>
    </xf>
    <xf numFmtId="180" fontId="58" fillId="23" borderId="14" xfId="0" applyNumberFormat="1" applyFont="1" applyFill="1" applyBorder="1" applyAlignment="1">
      <alignment horizontal="center"/>
    </xf>
    <xf numFmtId="180" fontId="64" fillId="23" borderId="14" xfId="0" applyNumberFormat="1" applyFont="1" applyFill="1" applyBorder="1" applyAlignment="1">
      <alignment horizontal="center"/>
    </xf>
    <xf numFmtId="180" fontId="72" fillId="23" borderId="14" xfId="0" applyNumberFormat="1" applyFont="1" applyFill="1" applyBorder="1" applyAlignment="1">
      <alignment horizontal="center"/>
    </xf>
    <xf numFmtId="168" fontId="29" fillId="17" borderId="8" xfId="0" applyNumberFormat="1" applyFont="1" applyFill="1" applyBorder="1" applyAlignment="1" applyProtection="1">
      <alignment horizontal="center"/>
      <protection locked="0"/>
    </xf>
    <xf numFmtId="1" fontId="29" fillId="17" borderId="8" xfId="0" applyNumberFormat="1" applyFont="1" applyFill="1" applyBorder="1" applyAlignment="1" applyProtection="1">
      <alignment horizontal="center"/>
      <protection locked="0"/>
    </xf>
    <xf numFmtId="4" fontId="29" fillId="17" borderId="8" xfId="0" applyNumberFormat="1" applyFont="1" applyFill="1" applyBorder="1" applyAlignment="1" applyProtection="1">
      <alignment horizontal="center"/>
      <protection locked="0"/>
    </xf>
    <xf numFmtId="168" fontId="29" fillId="17" borderId="13" xfId="0" applyNumberFormat="1" applyFont="1" applyFill="1" applyBorder="1" applyAlignment="1" applyProtection="1">
      <alignment horizontal="center"/>
      <protection locked="0"/>
    </xf>
    <xf numFmtId="1" fontId="29" fillId="17" borderId="13" xfId="0" applyNumberFormat="1" applyFont="1" applyFill="1" applyBorder="1" applyAlignment="1" applyProtection="1">
      <alignment horizontal="center"/>
      <protection locked="0"/>
    </xf>
    <xf numFmtId="4" fontId="29" fillId="17" borderId="13" xfId="0" applyNumberFormat="1" applyFont="1" applyFill="1" applyBorder="1" applyAlignment="1" applyProtection="1">
      <alignment horizontal="center"/>
      <protection locked="0"/>
    </xf>
    <xf numFmtId="4" fontId="30" fillId="23" borderId="0" xfId="0" applyNumberFormat="1" applyFont="1" applyFill="1" applyAlignment="1">
      <alignment horizontal="center"/>
    </xf>
    <xf numFmtId="4" fontId="53" fillId="0" borderId="53" xfId="0" applyNumberFormat="1" applyFont="1" applyBorder="1" applyAlignment="1" applyProtection="1">
      <alignment horizontal="left"/>
      <protection hidden="1"/>
    </xf>
    <xf numFmtId="0" fontId="47" fillId="0" borderId="0" xfId="0" applyFont="1" applyAlignment="1">
      <alignment horizontal="center"/>
    </xf>
    <xf numFmtId="0" fontId="54" fillId="6" borderId="53" xfId="0" applyFont="1" applyFill="1" applyBorder="1" applyAlignment="1">
      <alignment horizontal="left" wrapText="1"/>
    </xf>
    <xf numFmtId="0" fontId="197" fillId="34" borderId="57" xfId="0" applyFont="1" applyFill="1" applyBorder="1" applyAlignment="1">
      <alignment horizontal="left" wrapText="1"/>
    </xf>
    <xf numFmtId="0" fontId="93" fillId="23" borderId="0" xfId="0" applyFont="1" applyFill="1" applyAlignment="1">
      <alignment horizontal="center"/>
    </xf>
    <xf numFmtId="0" fontId="47" fillId="23" borderId="0" xfId="0" applyFont="1" applyFill="1"/>
    <xf numFmtId="0" fontId="199" fillId="23" borderId="0" xfId="0" applyFont="1" applyFill="1" applyAlignment="1">
      <alignment horizontal="left"/>
    </xf>
    <xf numFmtId="4" fontId="47" fillId="23" borderId="0" xfId="0" applyNumberFormat="1" applyFont="1" applyFill="1" applyAlignment="1">
      <alignment horizontal="center"/>
    </xf>
    <xf numFmtId="10" fontId="47" fillId="23" borderId="0" xfId="0" applyNumberFormat="1" applyFont="1" applyFill="1" applyAlignment="1">
      <alignment horizontal="center"/>
    </xf>
    <xf numFmtId="0" fontId="66" fillId="23" borderId="0" xfId="0" applyFont="1" applyFill="1"/>
    <xf numFmtId="10" fontId="53" fillId="23" borderId="0" xfId="4" applyNumberFormat="1" applyFont="1" applyFill="1" applyBorder="1" applyAlignment="1" applyProtection="1">
      <alignment horizontal="center"/>
    </xf>
    <xf numFmtId="2" fontId="47" fillId="23" borderId="0" xfId="0" applyNumberFormat="1" applyFont="1" applyFill="1"/>
    <xf numFmtId="0" fontId="134" fillId="23" borderId="0" xfId="0" applyFont="1" applyFill="1" applyAlignment="1">
      <alignment horizontal="left"/>
    </xf>
    <xf numFmtId="10" fontId="47" fillId="23" borderId="0" xfId="4" applyNumberFormat="1" applyFont="1" applyFill="1" applyBorder="1" applyAlignment="1" applyProtection="1">
      <alignment horizontal="center"/>
    </xf>
    <xf numFmtId="4" fontId="47" fillId="23" borderId="0" xfId="0" applyNumberFormat="1" applyFont="1" applyFill="1" applyAlignment="1">
      <alignment horizontal="center" wrapText="1"/>
    </xf>
    <xf numFmtId="4" fontId="47" fillId="23" borderId="0" xfId="0" applyNumberFormat="1" applyFont="1" applyFill="1" applyAlignment="1" applyProtection="1">
      <alignment horizontal="center"/>
      <protection hidden="1"/>
    </xf>
    <xf numFmtId="4" fontId="29" fillId="23" borderId="0" xfId="0" applyNumberFormat="1" applyFont="1" applyFill="1"/>
    <xf numFmtId="180" fontId="29" fillId="23" borderId="9" xfId="0" applyNumberFormat="1" applyFont="1" applyFill="1" applyBorder="1" applyAlignment="1">
      <alignment horizontal="center"/>
    </xf>
    <xf numFmtId="0" fontId="0" fillId="6" borderId="0" xfId="0" applyFill="1"/>
    <xf numFmtId="0" fontId="87" fillId="6" borderId="0" xfId="0" applyFont="1" applyFill="1"/>
    <xf numFmtId="49" fontId="40" fillId="23" borderId="13" xfId="0" applyNumberFormat="1" applyFont="1" applyFill="1" applyBorder="1" applyAlignment="1" applyProtection="1">
      <alignment horizontal="center"/>
      <protection locked="0"/>
    </xf>
    <xf numFmtId="49" fontId="47" fillId="23" borderId="13" xfId="0" applyNumberFormat="1" applyFont="1" applyFill="1" applyBorder="1" applyAlignment="1" applyProtection="1">
      <alignment horizontal="center"/>
      <protection locked="0"/>
    </xf>
    <xf numFmtId="0" fontId="54" fillId="36" borderId="0" xfId="0" applyFont="1" applyFill="1"/>
    <xf numFmtId="0" fontId="59" fillId="36" borderId="0" xfId="0" applyFont="1" applyFill="1"/>
    <xf numFmtId="1" fontId="54" fillId="12" borderId="75" xfId="0" applyNumberFormat="1" applyFont="1" applyFill="1" applyBorder="1" applyAlignment="1">
      <alignment vertical="center"/>
    </xf>
    <xf numFmtId="1" fontId="54" fillId="12" borderId="0" xfId="0" applyNumberFormat="1" applyFont="1" applyFill="1" applyAlignment="1">
      <alignment vertical="center"/>
    </xf>
    <xf numFmtId="1" fontId="54" fillId="12" borderId="80" xfId="0" applyNumberFormat="1" applyFont="1" applyFill="1" applyBorder="1" applyAlignment="1">
      <alignment vertical="center"/>
    </xf>
    <xf numFmtId="0" fontId="54" fillId="12" borderId="80" xfId="0" applyFont="1" applyFill="1" applyBorder="1" applyAlignment="1">
      <alignment horizontal="right"/>
    </xf>
    <xf numFmtId="0" fontId="52" fillId="12" borderId="0" xfId="5" applyFont="1" applyFill="1" applyBorder="1" applyAlignment="1" applyProtection="1">
      <protection hidden="1"/>
    </xf>
    <xf numFmtId="14" fontId="52" fillId="12" borderId="0" xfId="5" applyNumberFormat="1" applyFont="1" applyFill="1" applyBorder="1" applyProtection="1">
      <protection hidden="1"/>
    </xf>
    <xf numFmtId="0" fontId="47" fillId="12" borderId="52" xfId="0" applyFont="1" applyFill="1" applyBorder="1" applyProtection="1">
      <protection hidden="1"/>
    </xf>
    <xf numFmtId="0" fontId="47" fillId="17" borderId="0" xfId="0" applyFont="1" applyFill="1" applyProtection="1">
      <protection hidden="1"/>
    </xf>
    <xf numFmtId="2" fontId="47" fillId="17" borderId="0" xfId="0" applyNumberFormat="1" applyFont="1" applyFill="1" applyProtection="1">
      <protection hidden="1"/>
    </xf>
    <xf numFmtId="49" fontId="27" fillId="17" borderId="57" xfId="0" applyNumberFormat="1" applyFont="1" applyFill="1" applyBorder="1" applyAlignment="1" applyProtection="1">
      <alignment horizontal="center"/>
      <protection locked="0"/>
    </xf>
    <xf numFmtId="0" fontId="53" fillId="0" borderId="108" xfId="0" applyFont="1" applyBorder="1" applyAlignment="1">
      <alignment horizontal="left"/>
    </xf>
    <xf numFmtId="0" fontId="54" fillId="12" borderId="19" xfId="0" applyFont="1" applyFill="1" applyBorder="1" applyAlignment="1">
      <alignment horizontal="center" vertical="center" wrapText="1"/>
    </xf>
    <xf numFmtId="0" fontId="26" fillId="13" borderId="0" xfId="0" applyFont="1" applyFill="1" applyProtection="1">
      <protection hidden="1"/>
    </xf>
    <xf numFmtId="0" fontId="56" fillId="13" borderId="0" xfId="0" applyFont="1" applyFill="1" applyProtection="1">
      <protection hidden="1"/>
    </xf>
    <xf numFmtId="0" fontId="56" fillId="38" borderId="0" xfId="0" applyFont="1" applyFill="1" applyProtection="1">
      <protection hidden="1"/>
    </xf>
    <xf numFmtId="0" fontId="109" fillId="13" borderId="0" xfId="0" applyFont="1" applyFill="1" applyProtection="1">
      <protection hidden="1"/>
    </xf>
    <xf numFmtId="3" fontId="58" fillId="13" borderId="0" xfId="0" applyNumberFormat="1" applyFont="1" applyFill="1" applyAlignment="1" applyProtection="1">
      <alignment horizontal="center" vertical="center"/>
      <protection hidden="1"/>
    </xf>
    <xf numFmtId="165" fontId="53" fillId="39" borderId="9" xfId="3" applyNumberFormat="1" applyFont="1" applyFill="1" applyBorder="1" applyAlignment="1" applyProtection="1">
      <alignment horizontal="center" vertical="center"/>
    </xf>
    <xf numFmtId="0" fontId="53" fillId="39" borderId="15" xfId="0" applyFont="1" applyFill="1" applyBorder="1" applyAlignment="1">
      <alignment horizontal="left" wrapText="1"/>
    </xf>
    <xf numFmtId="4" fontId="66" fillId="23" borderId="14" xfId="0" applyNumberFormat="1" applyFont="1" applyFill="1" applyBorder="1" applyAlignment="1">
      <alignment horizontal="center"/>
    </xf>
    <xf numFmtId="4" fontId="84" fillId="23" borderId="14" xfId="0" applyNumberFormat="1" applyFont="1" applyFill="1" applyBorder="1" applyAlignment="1">
      <alignment horizontal="center"/>
    </xf>
    <xf numFmtId="4" fontId="85" fillId="23" borderId="14" xfId="0" applyNumberFormat="1" applyFont="1" applyFill="1" applyBorder="1" applyAlignment="1">
      <alignment horizontal="center"/>
    </xf>
    <xf numFmtId="49" fontId="25" fillId="17" borderId="57" xfId="0" applyNumberFormat="1" applyFont="1" applyFill="1" applyBorder="1" applyAlignment="1" applyProtection="1">
      <alignment horizontal="center"/>
      <protection locked="0"/>
    </xf>
    <xf numFmtId="49" fontId="25" fillId="17" borderId="60" xfId="0" applyNumberFormat="1" applyFont="1" applyFill="1" applyBorder="1" applyAlignment="1" applyProtection="1">
      <alignment horizontal="center"/>
      <protection locked="0"/>
    </xf>
    <xf numFmtId="0" fontId="201" fillId="0" borderId="52" xfId="0" applyFont="1" applyBorder="1" applyAlignment="1">
      <alignment horizontal="right"/>
    </xf>
    <xf numFmtId="0" fontId="201" fillId="0" borderId="7" xfId="0" applyFont="1" applyBorder="1" applyAlignment="1">
      <alignment horizontal="right"/>
    </xf>
    <xf numFmtId="0" fontId="202" fillId="0" borderId="8" xfId="0" applyFont="1" applyBorder="1" applyAlignment="1" applyProtection="1">
      <alignment horizontal="right"/>
      <protection hidden="1"/>
    </xf>
    <xf numFmtId="0" fontId="0" fillId="38" borderId="5" xfId="0" applyFill="1" applyBorder="1" applyProtection="1">
      <protection hidden="1"/>
    </xf>
    <xf numFmtId="0" fontId="141" fillId="0" borderId="0" xfId="0" applyFont="1"/>
    <xf numFmtId="0" fontId="64" fillId="0" borderId="0" xfId="0" applyFont="1"/>
    <xf numFmtId="14" fontId="176" fillId="0" borderId="0" xfId="0" applyNumberFormat="1" applyFont="1"/>
    <xf numFmtId="0" fontId="154" fillId="0" borderId="0" xfId="0" applyFont="1"/>
    <xf numFmtId="0" fontId="173" fillId="0" borderId="0" xfId="0" applyFont="1"/>
    <xf numFmtId="14" fontId="52" fillId="0" borderId="0" xfId="0" applyNumberFormat="1" applyFont="1"/>
    <xf numFmtId="14" fontId="182" fillId="0" borderId="0" xfId="0" applyNumberFormat="1" applyFont="1"/>
    <xf numFmtId="14" fontId="163" fillId="0" borderId="0" xfId="0" applyNumberFormat="1" applyFont="1"/>
    <xf numFmtId="14" fontId="187" fillId="0" borderId="0" xfId="0" applyNumberFormat="1" applyFont="1"/>
    <xf numFmtId="14" fontId="64" fillId="0" borderId="0" xfId="0" applyNumberFormat="1" applyFont="1"/>
    <xf numFmtId="14" fontId="192" fillId="0" borderId="0" xfId="0" applyNumberFormat="1" applyFont="1" applyProtection="1">
      <protection hidden="1"/>
    </xf>
    <xf numFmtId="0" fontId="133" fillId="0" borderId="0" xfId="0" applyFont="1"/>
    <xf numFmtId="0" fontId="111" fillId="0" borderId="0" xfId="0" applyFont="1"/>
    <xf numFmtId="0" fontId="162" fillId="0" borderId="0" xfId="0" applyFont="1"/>
    <xf numFmtId="0" fontId="122" fillId="0" borderId="0" xfId="0" applyFont="1" applyProtection="1">
      <protection hidden="1"/>
    </xf>
    <xf numFmtId="2" fontId="120" fillId="0" borderId="0" xfId="0" applyNumberFormat="1" applyFont="1" applyProtection="1">
      <protection hidden="1"/>
    </xf>
    <xf numFmtId="2" fontId="0" fillId="0" borderId="0" xfId="0" applyNumberFormat="1" applyProtection="1">
      <protection hidden="1"/>
    </xf>
    <xf numFmtId="0" fontId="161" fillId="0" borderId="0" xfId="0" applyFont="1" applyProtection="1">
      <protection hidden="1"/>
    </xf>
    <xf numFmtId="0" fontId="154" fillId="0" borderId="0" xfId="0" applyFont="1" applyAlignment="1" applyProtection="1">
      <alignment vertical="center"/>
      <protection hidden="1"/>
    </xf>
    <xf numFmtId="0" fontId="162" fillId="0" borderId="0" xfId="0" applyFont="1" applyProtection="1">
      <protection hidden="1"/>
    </xf>
    <xf numFmtId="14" fontId="141" fillId="0" borderId="0" xfId="0" applyNumberFormat="1" applyFont="1" applyAlignment="1">
      <alignment horizontal="left"/>
    </xf>
    <xf numFmtId="14" fontId="190" fillId="0" borderId="0" xfId="0" applyNumberFormat="1" applyFont="1" applyProtection="1">
      <protection hidden="1"/>
    </xf>
    <xf numFmtId="14" fontId="154" fillId="0" borderId="0" xfId="0" applyNumberFormat="1" applyFont="1" applyAlignment="1">
      <alignment horizontal="left"/>
    </xf>
    <xf numFmtId="0" fontId="63" fillId="0" borderId="0" xfId="0" applyFont="1" applyProtection="1">
      <protection hidden="1"/>
    </xf>
    <xf numFmtId="14" fontId="161" fillId="0" borderId="0" xfId="0" applyNumberFormat="1" applyFont="1" applyProtection="1">
      <protection hidden="1"/>
    </xf>
    <xf numFmtId="0" fontId="132" fillId="0" borderId="0" xfId="0" applyFont="1" applyAlignment="1" applyProtection="1">
      <alignment vertical="center"/>
      <protection hidden="1"/>
    </xf>
    <xf numFmtId="0" fontId="132" fillId="0" borderId="0" xfId="0" applyFont="1" applyProtection="1">
      <protection hidden="1"/>
    </xf>
    <xf numFmtId="0" fontId="72" fillId="0" borderId="0" xfId="0" applyFont="1" applyProtection="1">
      <protection hidden="1"/>
    </xf>
    <xf numFmtId="0" fontId="119" fillId="0" borderId="0" xfId="0" applyFont="1" applyProtection="1">
      <protection hidden="1"/>
    </xf>
    <xf numFmtId="0" fontId="110" fillId="0" borderId="0" xfId="0" applyFont="1" applyProtection="1">
      <protection hidden="1"/>
    </xf>
    <xf numFmtId="0" fontId="71" fillId="0" borderId="0" xfId="0" applyFont="1" applyAlignment="1" applyProtection="1">
      <alignment vertical="center"/>
      <protection hidden="1"/>
    </xf>
    <xf numFmtId="0" fontId="126" fillId="0" borderId="0" xfId="0" applyFont="1" applyAlignment="1" applyProtection="1">
      <alignment vertical="center"/>
      <protection hidden="1"/>
    </xf>
    <xf numFmtId="0" fontId="128" fillId="0" borderId="0" xfId="0" applyFont="1" applyAlignment="1" applyProtection="1">
      <alignment vertical="center"/>
      <protection hidden="1"/>
    </xf>
    <xf numFmtId="0" fontId="108" fillId="0" borderId="0" xfId="0" applyFont="1" applyAlignment="1" applyProtection="1">
      <alignment vertical="center"/>
      <protection hidden="1"/>
    </xf>
    <xf numFmtId="0" fontId="71" fillId="0" borderId="0" xfId="0" applyFont="1" applyAlignment="1" applyProtection="1">
      <alignment horizontal="left"/>
      <protection hidden="1"/>
    </xf>
    <xf numFmtId="0" fontId="110" fillId="0" borderId="0" xfId="0" applyFont="1" applyAlignment="1" applyProtection="1">
      <alignment vertical="center"/>
      <protection hidden="1"/>
    </xf>
    <xf numFmtId="0" fontId="108" fillId="0" borderId="0" xfId="0" applyFont="1" applyProtection="1">
      <protection hidden="1"/>
    </xf>
    <xf numFmtId="14" fontId="132" fillId="0" borderId="0" xfId="0" applyNumberFormat="1" applyFont="1"/>
    <xf numFmtId="14" fontId="110" fillId="0" borderId="0" xfId="0" applyNumberFormat="1" applyFont="1"/>
    <xf numFmtId="0" fontId="129" fillId="0" borderId="0" xfId="0" applyFont="1"/>
    <xf numFmtId="14" fontId="178" fillId="0" borderId="0" xfId="0" applyNumberFormat="1" applyFont="1"/>
    <xf numFmtId="14" fontId="47" fillId="0" borderId="0" xfId="0" applyNumberFormat="1" applyFont="1"/>
    <xf numFmtId="14" fontId="161" fillId="0" borderId="0" xfId="0" applyNumberFormat="1" applyFont="1"/>
    <xf numFmtId="0" fontId="108" fillId="0" borderId="0" xfId="0" applyFont="1"/>
    <xf numFmtId="9" fontId="132" fillId="0" borderId="0" xfId="4" applyFont="1" applyFill="1"/>
    <xf numFmtId="0" fontId="132" fillId="0" borderId="0" xfId="0" applyFont="1"/>
    <xf numFmtId="0" fontId="161" fillId="0" borderId="0" xfId="0" applyFont="1"/>
    <xf numFmtId="1" fontId="47" fillId="0" borderId="0" xfId="4" applyNumberFormat="1" applyFont="1" applyFill="1"/>
    <xf numFmtId="9" fontId="64" fillId="0" borderId="0" xfId="4" applyFont="1" applyFill="1"/>
    <xf numFmtId="0" fontId="71" fillId="0" borderId="0" xfId="0" applyFont="1"/>
    <xf numFmtId="0" fontId="110" fillId="0" borderId="0" xfId="0" applyFont="1"/>
    <xf numFmtId="9" fontId="47" fillId="0" borderId="0" xfId="4" applyFont="1" applyFill="1"/>
    <xf numFmtId="0" fontId="178" fillId="0" borderId="0" xfId="0" applyFont="1"/>
    <xf numFmtId="0" fontId="33" fillId="0" borderId="0" xfId="0" applyFont="1"/>
    <xf numFmtId="0" fontId="132" fillId="0" borderId="0" xfId="0" applyFont="1" applyAlignment="1">
      <alignment horizontal="left"/>
    </xf>
    <xf numFmtId="14" fontId="132" fillId="0" borderId="0" xfId="0" applyNumberFormat="1" applyFont="1" applyAlignment="1">
      <alignment horizontal="left"/>
    </xf>
    <xf numFmtId="14" fontId="162" fillId="0" borderId="0" xfId="0" applyNumberFormat="1" applyFont="1"/>
    <xf numFmtId="0" fontId="161" fillId="0" borderId="0" xfId="0" applyFont="1" applyAlignment="1" applyProtection="1">
      <alignment vertical="center"/>
      <protection hidden="1"/>
    </xf>
    <xf numFmtId="0" fontId="107" fillId="0" borderId="0" xfId="0" applyFont="1" applyProtection="1">
      <protection hidden="1"/>
    </xf>
    <xf numFmtId="0" fontId="107" fillId="0" borderId="0" xfId="0" applyFont="1" applyAlignment="1" applyProtection="1">
      <alignment vertical="center"/>
      <protection hidden="1"/>
    </xf>
    <xf numFmtId="0" fontId="62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73" fillId="0" borderId="0" xfId="0" applyFont="1" applyAlignment="1" applyProtection="1">
      <alignment vertical="center"/>
      <protection hidden="1"/>
    </xf>
    <xf numFmtId="0" fontId="120" fillId="0" borderId="0" xfId="0" applyFont="1" applyAlignment="1" applyProtection="1">
      <alignment vertical="center"/>
      <protection hidden="1"/>
    </xf>
    <xf numFmtId="0" fontId="131" fillId="0" borderId="0" xfId="0" applyFont="1" applyAlignment="1" applyProtection="1">
      <alignment vertical="center"/>
      <protection hidden="1"/>
    </xf>
    <xf numFmtId="0" fontId="68" fillId="0" borderId="0" xfId="0" applyFont="1" applyProtection="1">
      <protection hidden="1"/>
    </xf>
    <xf numFmtId="14" fontId="162" fillId="0" borderId="0" xfId="0" applyNumberFormat="1" applyFont="1" applyAlignment="1">
      <alignment horizontal="left"/>
    </xf>
    <xf numFmtId="14" fontId="162" fillId="0" borderId="0" xfId="0" applyNumberFormat="1" applyFont="1" applyAlignment="1" applyProtection="1">
      <alignment horizontal="left"/>
      <protection hidden="1"/>
    </xf>
    <xf numFmtId="0" fontId="96" fillId="0" borderId="0" xfId="0" applyFont="1"/>
    <xf numFmtId="14" fontId="71" fillId="0" borderId="0" xfId="0" applyNumberFormat="1" applyFont="1"/>
    <xf numFmtId="0" fontId="71" fillId="0" borderId="0" xfId="0" applyFont="1" applyAlignment="1">
      <alignment vertical="center"/>
    </xf>
    <xf numFmtId="0" fontId="108" fillId="0" borderId="0" xfId="0" applyFont="1" applyAlignment="1">
      <alignment horizontal="left" vertical="top"/>
    </xf>
    <xf numFmtId="0" fontId="63" fillId="0" borderId="0" xfId="0" applyFont="1"/>
    <xf numFmtId="0" fontId="48" fillId="0" borderId="0" xfId="0" applyFont="1" applyAlignment="1">
      <alignment horizontal="left"/>
    </xf>
    <xf numFmtId="0" fontId="130" fillId="0" borderId="0" xfId="2" applyFont="1" applyFill="1" applyAlignment="1" applyProtection="1"/>
    <xf numFmtId="0" fontId="141" fillId="0" borderId="0" xfId="0" applyFont="1" applyProtection="1">
      <protection hidden="1"/>
    </xf>
    <xf numFmtId="14" fontId="175" fillId="0" borderId="0" xfId="0" applyNumberFormat="1" applyFont="1" applyProtection="1">
      <protection hidden="1"/>
    </xf>
    <xf numFmtId="14" fontId="182" fillId="0" borderId="0" xfId="0" applyNumberFormat="1" applyFont="1" applyProtection="1">
      <protection hidden="1"/>
    </xf>
    <xf numFmtId="14" fontId="71" fillId="0" borderId="0" xfId="0" applyNumberFormat="1" applyFont="1" applyProtection="1">
      <protection hidden="1"/>
    </xf>
    <xf numFmtId="14" fontId="163" fillId="0" borderId="0" xfId="0" applyNumberFormat="1" applyFont="1" applyAlignment="1" applyProtection="1">
      <alignment horizontal="left"/>
      <protection hidden="1"/>
    </xf>
    <xf numFmtId="0" fontId="71" fillId="0" borderId="0" xfId="0" applyFont="1" applyAlignment="1" applyProtection="1">
      <alignment vertical="top"/>
      <protection hidden="1"/>
    </xf>
    <xf numFmtId="0" fontId="173" fillId="0" borderId="0" xfId="0" applyFont="1" applyProtection="1">
      <protection hidden="1"/>
    </xf>
    <xf numFmtId="0" fontId="182" fillId="0" borderId="0" xfId="0" applyFont="1" applyProtection="1">
      <protection hidden="1"/>
    </xf>
    <xf numFmtId="0" fontId="175" fillId="0" borderId="0" xfId="0" applyFont="1" applyProtection="1">
      <protection hidden="1"/>
    </xf>
    <xf numFmtId="0" fontId="174" fillId="0" borderId="0" xfId="0" applyFont="1" applyProtection="1">
      <protection hidden="1"/>
    </xf>
    <xf numFmtId="0" fontId="184" fillId="0" borderId="0" xfId="0" applyFont="1" applyProtection="1">
      <protection hidden="1"/>
    </xf>
    <xf numFmtId="0" fontId="185" fillId="0" borderId="0" xfId="0" applyFont="1" applyProtection="1">
      <protection hidden="1"/>
    </xf>
    <xf numFmtId="0" fontId="186" fillId="0" borderId="0" xfId="0" applyFont="1" applyProtection="1">
      <protection hidden="1"/>
    </xf>
    <xf numFmtId="0" fontId="87" fillId="0" borderId="0" xfId="0" applyFont="1" applyProtection="1">
      <protection hidden="1"/>
    </xf>
    <xf numFmtId="0" fontId="137" fillId="0" borderId="0" xfId="0" applyFont="1" applyAlignment="1" applyProtection="1">
      <alignment horizontal="left"/>
      <protection hidden="1"/>
    </xf>
    <xf numFmtId="0" fontId="141" fillId="0" borderId="0" xfId="0" applyFont="1" applyAlignment="1" applyProtection="1">
      <alignment horizontal="left"/>
      <protection hidden="1"/>
    </xf>
    <xf numFmtId="0" fontId="164" fillId="0" borderId="0" xfId="0" applyFont="1" applyProtection="1">
      <protection hidden="1"/>
    </xf>
    <xf numFmtId="2" fontId="58" fillId="13" borderId="0" xfId="0" applyNumberFormat="1" applyFont="1" applyFill="1" applyAlignment="1" applyProtection="1">
      <alignment horizontal="right"/>
      <protection hidden="1"/>
    </xf>
    <xf numFmtId="0" fontId="40" fillId="7" borderId="57" xfId="0" applyFont="1" applyFill="1" applyBorder="1" applyAlignment="1">
      <alignment horizontal="center"/>
    </xf>
    <xf numFmtId="0" fontId="53" fillId="0" borderId="34" xfId="0" applyFont="1" applyBorder="1" applyAlignment="1">
      <alignment horizontal="left"/>
    </xf>
    <xf numFmtId="0" fontId="22" fillId="2" borderId="13" xfId="0" applyFont="1" applyFill="1" applyBorder="1" applyAlignment="1" applyProtection="1">
      <alignment horizontal="center"/>
      <protection hidden="1"/>
    </xf>
    <xf numFmtId="0" fontId="22" fillId="2" borderId="18" xfId="0" applyFont="1" applyFill="1" applyBorder="1" applyAlignment="1" applyProtection="1">
      <alignment horizontal="center"/>
      <protection hidden="1"/>
    </xf>
    <xf numFmtId="2" fontId="47" fillId="0" borderId="19" xfId="0" applyNumberFormat="1" applyFont="1" applyBorder="1" applyAlignment="1">
      <alignment horizontal="center"/>
    </xf>
    <xf numFmtId="10" fontId="47" fillId="29" borderId="108" xfId="4" applyNumberFormat="1" applyFont="1" applyFill="1" applyBorder="1" applyAlignment="1" applyProtection="1">
      <alignment horizontal="center"/>
    </xf>
    <xf numFmtId="0" fontId="0" fillId="37" borderId="0" xfId="0" applyFill="1"/>
    <xf numFmtId="14" fontId="31" fillId="0" borderId="122" xfId="0" applyNumberFormat="1" applyFont="1" applyBorder="1" applyAlignment="1">
      <alignment horizontal="center" vertical="top" wrapText="1"/>
    </xf>
    <xf numFmtId="0" fontId="24" fillId="0" borderId="122" xfId="0" applyFont="1" applyBorder="1" applyAlignment="1">
      <alignment vertical="top" wrapText="1"/>
    </xf>
    <xf numFmtId="0" fontId="23" fillId="0" borderId="122" xfId="0" applyFont="1" applyBorder="1" applyAlignment="1">
      <alignment vertical="top" wrapText="1"/>
    </xf>
    <xf numFmtId="14" fontId="21" fillId="0" borderId="123" xfId="0" applyNumberFormat="1" applyFont="1" applyBorder="1" applyAlignment="1">
      <alignment vertical="top" wrapText="1"/>
    </xf>
    <xf numFmtId="0" fontId="21" fillId="0" borderId="123" xfId="0" applyFont="1" applyBorder="1" applyAlignment="1">
      <alignment vertical="top" wrapText="1"/>
    </xf>
    <xf numFmtId="4" fontId="29" fillId="29" borderId="57" xfId="0" applyNumberFormat="1" applyFont="1" applyFill="1" applyBorder="1" applyAlignment="1">
      <alignment horizontal="left"/>
    </xf>
    <xf numFmtId="165" fontId="30" fillId="6" borderId="14" xfId="3" applyNumberFormat="1" applyFont="1" applyFill="1" applyBorder="1" applyAlignment="1" applyProtection="1">
      <alignment horizontal="center" vertical="center"/>
    </xf>
    <xf numFmtId="4" fontId="29" fillId="29" borderId="113" xfId="0" applyNumberFormat="1" applyFont="1" applyFill="1" applyBorder="1" applyAlignment="1">
      <alignment horizontal="left"/>
    </xf>
    <xf numFmtId="4" fontId="53" fillId="39" borderId="15" xfId="0" applyNumberFormat="1" applyFont="1" applyFill="1" applyBorder="1" applyAlignment="1">
      <alignment horizontal="left" wrapText="1"/>
    </xf>
    <xf numFmtId="4" fontId="53" fillId="0" borderId="53" xfId="0" applyNumberFormat="1" applyFont="1" applyBorder="1" applyAlignment="1">
      <alignment horizontal="left"/>
    </xf>
    <xf numFmtId="4" fontId="59" fillId="29" borderId="57" xfId="0" applyNumberFormat="1" applyFont="1" applyFill="1" applyBorder="1" applyAlignment="1">
      <alignment horizontal="left" wrapText="1"/>
    </xf>
    <xf numFmtId="0" fontId="47" fillId="0" borderId="14" xfId="0" applyFont="1" applyBorder="1" applyAlignment="1">
      <alignment horizontal="center"/>
    </xf>
    <xf numFmtId="4" fontId="30" fillId="29" borderId="113" xfId="0" applyNumberFormat="1" applyFont="1" applyFill="1" applyBorder="1" applyAlignment="1">
      <alignment horizontal="left"/>
    </xf>
    <xf numFmtId="4" fontId="53" fillId="29" borderId="15" xfId="0" applyNumberFormat="1" applyFont="1" applyFill="1" applyBorder="1" applyAlignment="1">
      <alignment horizontal="left" wrapText="1"/>
    </xf>
    <xf numFmtId="187" fontId="197" fillId="34" borderId="14" xfId="3" applyNumberFormat="1" applyFont="1" applyFill="1" applyBorder="1" applyAlignment="1" applyProtection="1">
      <alignment horizontal="center" vertical="center"/>
    </xf>
    <xf numFmtId="0" fontId="20" fillId="0" borderId="125" xfId="0" applyFont="1" applyBorder="1" applyAlignment="1">
      <alignment vertical="top" wrapText="1"/>
    </xf>
    <xf numFmtId="0" fontId="20" fillId="0" borderId="124" xfId="0" applyFont="1" applyBorder="1" applyAlignment="1">
      <alignment vertical="top" wrapText="1"/>
    </xf>
    <xf numFmtId="0" fontId="20" fillId="0" borderId="0" xfId="0" applyFont="1"/>
    <xf numFmtId="14" fontId="20" fillId="0" borderId="126" xfId="0" applyNumberFormat="1" applyFont="1" applyBorder="1" applyAlignment="1">
      <alignment vertical="top" wrapText="1"/>
    </xf>
    <xf numFmtId="0" fontId="20" fillId="0" borderId="126" xfId="0" applyFont="1" applyBorder="1" applyAlignment="1">
      <alignment vertical="top" wrapText="1"/>
    </xf>
    <xf numFmtId="0" fontId="20" fillId="0" borderId="24" xfId="0" applyFont="1" applyBorder="1" applyAlignment="1">
      <alignment vertical="top" wrapText="1"/>
    </xf>
    <xf numFmtId="14" fontId="59" fillId="3" borderId="14" xfId="0" applyNumberFormat="1" applyFont="1" applyFill="1" applyBorder="1" applyAlignment="1" applyProtection="1">
      <alignment horizontal="center" vertical="center"/>
      <protection locked="0"/>
    </xf>
    <xf numFmtId="0" fontId="19" fillId="0" borderId="126" xfId="0" applyFont="1" applyBorder="1" applyAlignment="1">
      <alignment vertical="top" wrapText="1"/>
    </xf>
    <xf numFmtId="0" fontId="191" fillId="0" borderId="0" xfId="0" applyFont="1" applyAlignment="1" applyProtection="1">
      <alignment horizontal="left" vertical="center"/>
      <protection hidden="1"/>
    </xf>
    <xf numFmtId="0" fontId="17" fillId="0" borderId="123" xfId="0" applyFont="1" applyBorder="1" applyAlignment="1">
      <alignment vertical="top" wrapText="1"/>
    </xf>
    <xf numFmtId="14" fontId="20" fillId="6" borderId="124" xfId="0" applyNumberFormat="1" applyFont="1" applyFill="1" applyBorder="1" applyAlignment="1">
      <alignment horizontal="center" vertical="top" wrapText="1"/>
    </xf>
    <xf numFmtId="0" fontId="18" fillId="40" borderId="127" xfId="0" applyFont="1" applyFill="1" applyBorder="1" applyAlignment="1">
      <alignment horizontal="left" vertical="top" wrapText="1"/>
    </xf>
    <xf numFmtId="0" fontId="18" fillId="40" borderId="127" xfId="0" applyFont="1" applyFill="1" applyBorder="1" applyAlignment="1">
      <alignment vertical="top"/>
    </xf>
    <xf numFmtId="0" fontId="31" fillId="40" borderId="127" xfId="0" applyFont="1" applyFill="1" applyBorder="1" applyAlignment="1">
      <alignment vertical="top" wrapText="1"/>
    </xf>
    <xf numFmtId="0" fontId="18" fillId="40" borderId="128" xfId="0" applyFont="1" applyFill="1" applyBorder="1" applyAlignment="1">
      <alignment horizontal="left" vertical="top" wrapText="1"/>
    </xf>
    <xf numFmtId="0" fontId="31" fillId="40" borderId="128" xfId="0" applyFont="1" applyFill="1" applyBorder="1" applyAlignment="1">
      <alignment vertical="top"/>
    </xf>
    <xf numFmtId="0" fontId="31" fillId="40" borderId="128" xfId="0" applyFont="1" applyFill="1" applyBorder="1" applyAlignment="1">
      <alignment vertical="top" wrapText="1"/>
    </xf>
    <xf numFmtId="0" fontId="18" fillId="40" borderId="128" xfId="0" applyFont="1" applyFill="1" applyBorder="1" applyAlignment="1">
      <alignment vertical="top"/>
    </xf>
    <xf numFmtId="0" fontId="18" fillId="40" borderId="128" xfId="0" applyFont="1" applyFill="1" applyBorder="1" applyAlignment="1" applyProtection="1">
      <alignment vertical="top" wrapText="1"/>
      <protection hidden="1"/>
    </xf>
    <xf numFmtId="0" fontId="17" fillId="40" borderId="128" xfId="0" applyFont="1" applyFill="1" applyBorder="1" applyAlignment="1">
      <alignment vertical="top" wrapText="1"/>
    </xf>
    <xf numFmtId="0" fontId="17" fillId="40" borderId="131" xfId="0" applyFont="1" applyFill="1" applyBorder="1" applyAlignment="1">
      <alignment vertical="top" wrapText="1"/>
    </xf>
    <xf numFmtId="0" fontId="17" fillId="40" borderId="19" xfId="0" applyFont="1" applyFill="1" applyBorder="1" applyAlignment="1">
      <alignment vertical="top"/>
    </xf>
    <xf numFmtId="0" fontId="17" fillId="40" borderId="132" xfId="0" applyFont="1" applyFill="1" applyBorder="1" applyAlignment="1">
      <alignment vertical="top" wrapText="1"/>
    </xf>
    <xf numFmtId="0" fontId="17" fillId="40" borderId="24" xfId="0" applyFont="1" applyFill="1" applyBorder="1" applyAlignment="1">
      <alignment vertical="top"/>
    </xf>
    <xf numFmtId="0" fontId="16" fillId="25" borderId="127" xfId="0" applyFont="1" applyFill="1" applyBorder="1" applyAlignment="1">
      <alignment vertical="top" wrapText="1"/>
    </xf>
    <xf numFmtId="0" fontId="16" fillId="25" borderId="128" xfId="0" applyFont="1" applyFill="1" applyBorder="1" applyAlignment="1">
      <alignment vertical="top" wrapText="1"/>
    </xf>
    <xf numFmtId="0" fontId="16" fillId="25" borderId="128" xfId="0" applyFont="1" applyFill="1" applyBorder="1" applyAlignment="1">
      <alignment vertical="top"/>
    </xf>
    <xf numFmtId="0" fontId="16" fillId="25" borderId="128" xfId="0" applyFont="1" applyFill="1" applyBorder="1" applyAlignment="1">
      <alignment horizontal="left" vertical="top"/>
    </xf>
    <xf numFmtId="0" fontId="16" fillId="25" borderId="130" xfId="0" applyFont="1" applyFill="1" applyBorder="1" applyAlignment="1">
      <alignment horizontal="left" vertical="top"/>
    </xf>
    <xf numFmtId="0" fontId="16" fillId="25" borderId="130" xfId="0" applyFont="1" applyFill="1" applyBorder="1" applyAlignment="1">
      <alignment vertical="top"/>
    </xf>
    <xf numFmtId="0" fontId="16" fillId="25" borderId="130" xfId="0" applyFont="1" applyFill="1" applyBorder="1" applyAlignment="1">
      <alignment vertical="top" wrapText="1"/>
    </xf>
    <xf numFmtId="0" fontId="194" fillId="17" borderId="0" xfId="0" applyFont="1" applyFill="1" applyAlignment="1">
      <alignment horizontal="center" vertical="center" wrapText="1"/>
    </xf>
    <xf numFmtId="0" fontId="123" fillId="0" borderId="0" xfId="0" applyFont="1" applyAlignment="1" applyProtection="1">
      <alignment horizontal="center" vertical="center" wrapText="1"/>
      <protection hidden="1"/>
    </xf>
    <xf numFmtId="0" fontId="74" fillId="0" borderId="0" xfId="0" applyFont="1" applyAlignment="1" applyProtection="1">
      <alignment horizontal="left"/>
      <protection hidden="1"/>
    </xf>
    <xf numFmtId="0" fontId="57" fillId="11" borderId="0" xfId="0" applyFont="1" applyFill="1" applyAlignment="1">
      <alignment vertical="center"/>
    </xf>
    <xf numFmtId="0" fontId="47" fillId="11" borderId="19" xfId="0" applyFont="1" applyFill="1" applyBorder="1" applyAlignment="1" applyProtection="1">
      <alignment horizontal="center"/>
      <protection hidden="1"/>
    </xf>
    <xf numFmtId="0" fontId="138" fillId="11" borderId="0" xfId="0" applyFont="1" applyFill="1" applyAlignment="1" applyProtection="1">
      <alignment horizontal="center"/>
      <protection hidden="1"/>
    </xf>
    <xf numFmtId="2" fontId="142" fillId="11" borderId="19" xfId="0" applyNumberFormat="1" applyFont="1" applyFill="1" applyBorder="1" applyAlignment="1" applyProtection="1">
      <alignment horizontal="center"/>
      <protection hidden="1"/>
    </xf>
    <xf numFmtId="0" fontId="110" fillId="11" borderId="19" xfId="0" applyFont="1" applyFill="1" applyBorder="1" applyAlignment="1" applyProtection="1">
      <alignment horizontal="center"/>
      <protection hidden="1"/>
    </xf>
    <xf numFmtId="0" fontId="15" fillId="0" borderId="12" xfId="0" applyFont="1" applyBorder="1" applyProtection="1">
      <protection hidden="1"/>
    </xf>
    <xf numFmtId="0" fontId="59" fillId="0" borderId="13" xfId="0" applyFont="1" applyBorder="1" applyProtection="1">
      <protection hidden="1"/>
    </xf>
    <xf numFmtId="0" fontId="60" fillId="6" borderId="0" xfId="0" applyFont="1" applyFill="1" applyProtection="1">
      <protection hidden="1"/>
    </xf>
    <xf numFmtId="0" fontId="205" fillId="8" borderId="0" xfId="0" applyFont="1" applyFill="1" applyAlignment="1">
      <alignment wrapText="1"/>
    </xf>
    <xf numFmtId="0" fontId="15" fillId="8" borderId="0" xfId="0" applyFont="1" applyFill="1" applyAlignment="1">
      <alignment wrapText="1"/>
    </xf>
    <xf numFmtId="0" fontId="0" fillId="0" borderId="39" xfId="0" applyBorder="1"/>
    <xf numFmtId="0" fontId="15" fillId="23" borderId="12" xfId="0" applyFont="1" applyFill="1" applyBorder="1" applyAlignment="1">
      <alignment wrapText="1"/>
    </xf>
    <xf numFmtId="0" fontId="53" fillId="23" borderId="14" xfId="0" applyFont="1" applyFill="1" applyBorder="1" applyAlignment="1">
      <alignment wrapText="1"/>
    </xf>
    <xf numFmtId="0" fontId="50" fillId="0" borderId="14" xfId="0" applyFont="1" applyBorder="1"/>
    <xf numFmtId="0" fontId="50" fillId="0" borderId="41" xfId="0" applyFont="1" applyBorder="1"/>
    <xf numFmtId="0" fontId="123" fillId="0" borderId="39" xfId="0" applyFont="1" applyBorder="1" applyAlignment="1">
      <alignment wrapText="1"/>
    </xf>
    <xf numFmtId="0" fontId="47" fillId="0" borderId="75" xfId="0" applyFont="1" applyBorder="1"/>
    <xf numFmtId="0" fontId="47" fillId="41" borderId="76" xfId="0" applyFont="1" applyFill="1" applyBorder="1"/>
    <xf numFmtId="0" fontId="47" fillId="41" borderId="75" xfId="0" applyFont="1" applyFill="1" applyBorder="1"/>
    <xf numFmtId="0" fontId="47" fillId="41" borderId="77" xfId="0" applyFont="1" applyFill="1" applyBorder="1"/>
    <xf numFmtId="0" fontId="47" fillId="41" borderId="0" xfId="0" applyFont="1" applyFill="1"/>
    <xf numFmtId="0" fontId="47" fillId="41" borderId="52" xfId="0" applyFont="1" applyFill="1" applyBorder="1"/>
    <xf numFmtId="0" fontId="47" fillId="41" borderId="53" xfId="0" applyFont="1" applyFill="1" applyBorder="1"/>
    <xf numFmtId="0" fontId="15" fillId="41" borderId="0" xfId="0" applyFont="1" applyFill="1"/>
    <xf numFmtId="0" fontId="47" fillId="41" borderId="79" xfId="0" applyFont="1" applyFill="1" applyBorder="1"/>
    <xf numFmtId="0" fontId="47" fillId="41" borderId="80" xfId="0" applyFont="1" applyFill="1" applyBorder="1"/>
    <xf numFmtId="0" fontId="47" fillId="41" borderId="81" xfId="0" applyFont="1" applyFill="1" applyBorder="1"/>
    <xf numFmtId="0" fontId="53" fillId="41" borderId="53" xfId="0" applyFont="1" applyFill="1" applyBorder="1"/>
    <xf numFmtId="0" fontId="47" fillId="6" borderId="23" xfId="0" applyFont="1" applyFill="1" applyBorder="1"/>
    <xf numFmtId="0" fontId="47" fillId="6" borderId="19" xfId="0" applyFont="1" applyFill="1" applyBorder="1"/>
    <xf numFmtId="4" fontId="47" fillId="23" borderId="14" xfId="0" applyNumberFormat="1" applyFont="1" applyFill="1" applyBorder="1"/>
    <xf numFmtId="180" fontId="15" fillId="23" borderId="9" xfId="0" applyNumberFormat="1" applyFont="1" applyFill="1" applyBorder="1" applyAlignment="1">
      <alignment horizontal="center"/>
    </xf>
    <xf numFmtId="0" fontId="40" fillId="7" borderId="113" xfId="0" applyFont="1" applyFill="1" applyBorder="1" applyAlignment="1">
      <alignment horizontal="center"/>
    </xf>
    <xf numFmtId="168" fontId="47" fillId="25" borderId="3" xfId="0" applyNumberFormat="1" applyFont="1" applyFill="1" applyBorder="1" applyAlignment="1" applyProtection="1">
      <alignment horizontal="center"/>
      <protection locked="0"/>
    </xf>
    <xf numFmtId="4" fontId="47" fillId="23" borderId="23" xfId="0" applyNumberFormat="1" applyFont="1" applyFill="1" applyBorder="1"/>
    <xf numFmtId="180" fontId="15" fillId="23" borderId="15" xfId="0" applyNumberFormat="1" applyFont="1" applyFill="1" applyBorder="1" applyAlignment="1">
      <alignment horizontal="center"/>
    </xf>
    <xf numFmtId="44" fontId="15" fillId="23" borderId="15" xfId="3" applyFont="1" applyFill="1" applyBorder="1"/>
    <xf numFmtId="168" fontId="15" fillId="23" borderId="15" xfId="0" applyNumberFormat="1" applyFont="1" applyFill="1" applyBorder="1" applyAlignment="1">
      <alignment horizontal="center"/>
    </xf>
    <xf numFmtId="0" fontId="47" fillId="0" borderId="10" xfId="0" applyFont="1" applyBorder="1"/>
    <xf numFmtId="4" fontId="66" fillId="0" borderId="10" xfId="0" applyNumberFormat="1" applyFont="1" applyBorder="1" applyAlignment="1">
      <alignment horizontal="center"/>
    </xf>
    <xf numFmtId="49" fontId="25" fillId="17" borderId="55" xfId="0" applyNumberFormat="1" applyFont="1" applyFill="1" applyBorder="1" applyAlignment="1" applyProtection="1">
      <alignment horizontal="center"/>
      <protection locked="0"/>
    </xf>
    <xf numFmtId="4" fontId="47" fillId="23" borderId="24" xfId="0" applyNumberFormat="1" applyFont="1" applyFill="1" applyBorder="1"/>
    <xf numFmtId="0" fontId="53" fillId="0" borderId="9" xfId="0" applyFont="1" applyBorder="1"/>
    <xf numFmtId="10" fontId="197" fillId="6" borderId="0" xfId="0" applyNumberFormat="1" applyFont="1" applyFill="1" applyAlignment="1">
      <alignment horizontal="center"/>
    </xf>
    <xf numFmtId="0" fontId="197" fillId="6" borderId="0" xfId="0" applyFont="1" applyFill="1"/>
    <xf numFmtId="0" fontId="204" fillId="6" borderId="0" xfId="0" applyFont="1" applyFill="1"/>
    <xf numFmtId="180" fontId="39" fillId="6" borderId="15" xfId="0" applyNumberFormat="1" applyFont="1" applyFill="1" applyBorder="1" applyAlignment="1">
      <alignment horizontal="center"/>
    </xf>
    <xf numFmtId="168" fontId="54" fillId="0" borderId="15" xfId="0" applyNumberFormat="1" applyFont="1" applyBorder="1" applyAlignment="1">
      <alignment horizontal="center"/>
    </xf>
    <xf numFmtId="0" fontId="91" fillId="0" borderId="0" xfId="0" applyFont="1"/>
    <xf numFmtId="10" fontId="91" fillId="6" borderId="0" xfId="0" applyNumberFormat="1" applyFont="1" applyFill="1" applyAlignment="1" applyProtection="1">
      <alignment vertical="center"/>
      <protection hidden="1"/>
    </xf>
    <xf numFmtId="10" fontId="124" fillId="6" borderId="0" xfId="0" applyNumberFormat="1" applyFont="1" applyFill="1" applyAlignment="1" applyProtection="1">
      <alignment vertical="center"/>
      <protection hidden="1"/>
    </xf>
    <xf numFmtId="0" fontId="53" fillId="0" borderId="0" xfId="0" applyFont="1" applyAlignment="1">
      <alignment horizontal="center"/>
    </xf>
    <xf numFmtId="0" fontId="15" fillId="23" borderId="92" xfId="0" applyFont="1" applyFill="1" applyBorder="1" applyAlignment="1">
      <alignment wrapText="1"/>
    </xf>
    <xf numFmtId="0" fontId="53" fillId="23" borderId="58" xfId="0" applyFont="1" applyFill="1" applyBorder="1" applyAlignment="1">
      <alignment horizontal="center" wrapText="1"/>
    </xf>
    <xf numFmtId="0" fontId="0" fillId="23" borderId="57" xfId="0" applyFill="1" applyBorder="1"/>
    <xf numFmtId="0" fontId="0" fillId="0" borderId="89" xfId="0" applyBorder="1"/>
    <xf numFmtId="0" fontId="0" fillId="0" borderId="56" xfId="0" applyBorder="1"/>
    <xf numFmtId="0" fontId="123" fillId="0" borderId="134" xfId="0" applyFont="1" applyBorder="1" applyAlignment="1">
      <alignment wrapText="1"/>
    </xf>
    <xf numFmtId="0" fontId="50" fillId="0" borderId="135" xfId="0" applyFont="1" applyBorder="1"/>
    <xf numFmtId="0" fontId="0" fillId="0" borderId="53" xfId="0" applyBorder="1"/>
    <xf numFmtId="0" fontId="0" fillId="0" borderId="52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14" fontId="0" fillId="7" borderId="23" xfId="0" applyNumberFormat="1" applyFill="1" applyBorder="1"/>
    <xf numFmtId="0" fontId="0" fillId="0" borderId="76" xfId="0" applyBorder="1"/>
    <xf numFmtId="0" fontId="0" fillId="0" borderId="75" xfId="0" applyBorder="1"/>
    <xf numFmtId="0" fontId="0" fillId="0" borderId="77" xfId="0" applyBorder="1"/>
    <xf numFmtId="0" fontId="0" fillId="23" borderId="58" xfId="0" applyFill="1" applyBorder="1"/>
    <xf numFmtId="0" fontId="0" fillId="7" borderId="57" xfId="0" applyFill="1" applyBorder="1"/>
    <xf numFmtId="0" fontId="0" fillId="0" borderId="58" xfId="0" applyBorder="1"/>
    <xf numFmtId="0" fontId="0" fillId="7" borderId="116" xfId="0" applyFill="1" applyBorder="1"/>
    <xf numFmtId="0" fontId="0" fillId="0" borderId="59" xfId="0" applyBorder="1"/>
    <xf numFmtId="0" fontId="0" fillId="7" borderId="55" xfId="0" applyFill="1" applyBorder="1" applyAlignment="1">
      <alignment wrapText="1"/>
    </xf>
    <xf numFmtId="0" fontId="183" fillId="0" borderId="56" xfId="0" applyFont="1" applyBorder="1"/>
    <xf numFmtId="0" fontId="183" fillId="7" borderId="57" xfId="0" applyFont="1" applyFill="1" applyBorder="1"/>
    <xf numFmtId="0" fontId="183" fillId="0" borderId="136" xfId="0" applyFont="1" applyBorder="1"/>
    <xf numFmtId="0" fontId="0" fillId="7" borderId="137" xfId="0" applyFill="1" applyBorder="1" applyAlignment="1">
      <alignment wrapText="1"/>
    </xf>
    <xf numFmtId="0" fontId="0" fillId="0" borderId="138" xfId="0" applyBorder="1"/>
    <xf numFmtId="0" fontId="53" fillId="23" borderId="53" xfId="0" applyFont="1" applyFill="1" applyBorder="1" applyAlignment="1">
      <alignment horizontal="center" wrapText="1"/>
    </xf>
    <xf numFmtId="1" fontId="0" fillId="0" borderId="57" xfId="0" applyNumberFormat="1" applyBorder="1"/>
    <xf numFmtId="0" fontId="0" fillId="0" borderId="137" xfId="0" applyBorder="1"/>
    <xf numFmtId="10" fontId="47" fillId="0" borderId="52" xfId="4" applyNumberFormat="1" applyFont="1" applyBorder="1" applyAlignment="1" applyProtection="1">
      <alignment horizontal="center"/>
    </xf>
    <xf numFmtId="0" fontId="47" fillId="0" borderId="14" xfId="0" applyFont="1" applyBorder="1"/>
    <xf numFmtId="4" fontId="53" fillId="35" borderId="0" xfId="0" applyNumberFormat="1" applyFont="1" applyFill="1" applyAlignment="1">
      <alignment horizontal="center"/>
    </xf>
    <xf numFmtId="4" fontId="53" fillId="21" borderId="12" xfId="0" applyNumberFormat="1" applyFont="1" applyFill="1" applyBorder="1" applyAlignment="1">
      <alignment horizontal="center"/>
    </xf>
    <xf numFmtId="4" fontId="58" fillId="35" borderId="14" xfId="0" applyNumberFormat="1" applyFont="1" applyFill="1" applyBorder="1" applyAlignment="1">
      <alignment horizontal="center"/>
    </xf>
    <xf numFmtId="4" fontId="64" fillId="35" borderId="14" xfId="0" applyNumberFormat="1" applyFont="1" applyFill="1" applyBorder="1" applyAlignment="1">
      <alignment horizontal="center"/>
    </xf>
    <xf numFmtId="4" fontId="72" fillId="35" borderId="14" xfId="0" applyNumberFormat="1" applyFont="1" applyFill="1" applyBorder="1" applyAlignment="1">
      <alignment horizontal="center"/>
    </xf>
    <xf numFmtId="0" fontId="15" fillId="0" borderId="14" xfId="0" applyFont="1" applyBorder="1"/>
    <xf numFmtId="0" fontId="15" fillId="0" borderId="23" xfId="0" applyFont="1" applyBorder="1"/>
    <xf numFmtId="0" fontId="15" fillId="23" borderId="14" xfId="0" applyFont="1" applyFill="1" applyBorder="1"/>
    <xf numFmtId="0" fontId="15" fillId="23" borderId="1" xfId="0" applyFont="1" applyFill="1" applyBorder="1"/>
    <xf numFmtId="0" fontId="47" fillId="23" borderId="2" xfId="0" applyFont="1" applyFill="1" applyBorder="1"/>
    <xf numFmtId="0" fontId="47" fillId="23" borderId="3" xfId="0" applyFont="1" applyFill="1" applyBorder="1"/>
    <xf numFmtId="0" fontId="53" fillId="23" borderId="5" xfId="0" applyFont="1" applyFill="1" applyBorder="1"/>
    <xf numFmtId="0" fontId="53" fillId="23" borderId="13" xfId="0" applyFont="1" applyFill="1" applyBorder="1"/>
    <xf numFmtId="0" fontId="47" fillId="7" borderId="23" xfId="0" applyFont="1" applyFill="1" applyBorder="1"/>
    <xf numFmtId="0" fontId="196" fillId="7" borderId="0" xfId="0" applyFont="1" applyFill="1" applyAlignment="1">
      <alignment horizontal="center" wrapText="1"/>
    </xf>
    <xf numFmtId="0" fontId="59" fillId="7" borderId="0" xfId="0" applyFont="1" applyFill="1"/>
    <xf numFmtId="0" fontId="52" fillId="7" borderId="0" xfId="0" applyFont="1" applyFill="1" applyAlignment="1">
      <alignment vertical="center"/>
    </xf>
    <xf numFmtId="0" fontId="59" fillId="7" borderId="0" xfId="0" applyFont="1" applyFill="1" applyProtection="1">
      <protection hidden="1"/>
    </xf>
    <xf numFmtId="2" fontId="59" fillId="7" borderId="0" xfId="0" applyNumberFormat="1" applyFont="1" applyFill="1" applyProtection="1">
      <protection hidden="1"/>
    </xf>
    <xf numFmtId="0" fontId="52" fillId="7" borderId="0" xfId="0" applyFont="1" applyFill="1" applyAlignment="1">
      <alignment horizontal="left" vertical="center"/>
    </xf>
    <xf numFmtId="0" fontId="54" fillId="7" borderId="0" xfId="0" applyFont="1" applyFill="1" applyAlignment="1">
      <alignment horizontal="center" vertical="center" wrapText="1"/>
    </xf>
    <xf numFmtId="0" fontId="194" fillId="7" borderId="0" xfId="0" applyFont="1" applyFill="1" applyAlignment="1">
      <alignment horizontal="center" vertical="center" wrapText="1"/>
    </xf>
    <xf numFmtId="0" fontId="80" fillId="7" borderId="0" xfId="0" applyFont="1" applyFill="1" applyAlignment="1">
      <alignment horizontal="center" wrapText="1"/>
    </xf>
    <xf numFmtId="0" fontId="113" fillId="7" borderId="0" xfId="0" applyFont="1" applyFill="1" applyAlignment="1">
      <alignment horizontal="left"/>
    </xf>
    <xf numFmtId="4" fontId="54" fillId="7" borderId="0" xfId="0" applyNumberFormat="1" applyFont="1" applyFill="1" applyAlignment="1">
      <alignment horizontal="center"/>
    </xf>
    <xf numFmtId="4" fontId="59" fillId="7" borderId="0" xfId="0" applyNumberFormat="1" applyFont="1" applyFill="1" applyAlignment="1">
      <alignment horizontal="center"/>
    </xf>
    <xf numFmtId="180" fontId="54" fillId="7" borderId="0" xfId="0" applyNumberFormat="1" applyFont="1" applyFill="1" applyAlignment="1">
      <alignment horizontal="center"/>
    </xf>
    <xf numFmtId="10" fontId="59" fillId="7" borderId="0" xfId="0" applyNumberFormat="1" applyFont="1" applyFill="1" applyAlignment="1">
      <alignment horizontal="center"/>
    </xf>
    <xf numFmtId="0" fontId="54" fillId="7" borderId="0" xfId="0" applyFont="1" applyFill="1"/>
    <xf numFmtId="10" fontId="54" fillId="7" borderId="0" xfId="4" applyNumberFormat="1" applyFont="1" applyFill="1" applyBorder="1" applyAlignment="1" applyProtection="1">
      <alignment horizontal="center"/>
    </xf>
    <xf numFmtId="2" fontId="59" fillId="7" borderId="0" xfId="0" applyNumberFormat="1" applyFont="1" applyFill="1"/>
    <xf numFmtId="10" fontId="59" fillId="7" borderId="0" xfId="4" applyNumberFormat="1" applyFont="1" applyFill="1" applyBorder="1" applyAlignment="1" applyProtection="1">
      <alignment horizontal="center"/>
    </xf>
    <xf numFmtId="180" fontId="59" fillId="7" borderId="0" xfId="0" applyNumberFormat="1" applyFont="1" applyFill="1" applyAlignment="1">
      <alignment horizontal="center"/>
    </xf>
    <xf numFmtId="4" fontId="59" fillId="7" borderId="0" xfId="0" applyNumberFormat="1" applyFont="1" applyFill="1" applyAlignment="1">
      <alignment horizontal="center" wrapText="1"/>
    </xf>
    <xf numFmtId="4" fontId="59" fillId="7" borderId="0" xfId="0" applyNumberFormat="1" applyFont="1" applyFill="1" applyAlignment="1" applyProtection="1">
      <alignment horizontal="center"/>
      <protection hidden="1"/>
    </xf>
    <xf numFmtId="4" fontId="54" fillId="7" borderId="0" xfId="0" applyNumberFormat="1" applyFont="1" applyFill="1" applyAlignment="1" applyProtection="1">
      <alignment horizontal="center"/>
      <protection hidden="1"/>
    </xf>
    <xf numFmtId="0" fontId="47" fillId="7" borderId="0" xfId="0" applyFont="1" applyFill="1"/>
    <xf numFmtId="0" fontId="0" fillId="7" borderId="0" xfId="0" applyFill="1" applyAlignment="1">
      <alignment vertical="center"/>
    </xf>
    <xf numFmtId="0" fontId="47" fillId="7" borderId="0" xfId="0" applyFont="1" applyFill="1" applyProtection="1">
      <protection hidden="1"/>
    </xf>
    <xf numFmtId="2" fontId="47" fillId="7" borderId="0" xfId="0" applyNumberFormat="1" applyFont="1" applyFill="1" applyProtection="1">
      <protection hidden="1"/>
    </xf>
    <xf numFmtId="0" fontId="0" fillId="7" borderId="0" xfId="0" applyFill="1" applyAlignment="1">
      <alignment horizontal="left" vertical="center"/>
    </xf>
    <xf numFmtId="0" fontId="199" fillId="7" borderId="0" xfId="0" applyFont="1" applyFill="1" applyAlignment="1">
      <alignment horizontal="left"/>
    </xf>
    <xf numFmtId="4" fontId="53" fillId="7" borderId="0" xfId="0" applyNumberFormat="1" applyFont="1" applyFill="1" applyAlignment="1">
      <alignment horizontal="center"/>
    </xf>
    <xf numFmtId="4" fontId="47" fillId="7" borderId="0" xfId="0" applyNumberFormat="1" applyFont="1" applyFill="1" applyAlignment="1">
      <alignment horizontal="center"/>
    </xf>
    <xf numFmtId="180" fontId="53" fillId="7" borderId="0" xfId="0" applyNumberFormat="1" applyFont="1" applyFill="1" applyAlignment="1">
      <alignment horizontal="center"/>
    </xf>
    <xf numFmtId="10" fontId="47" fillId="7" borderId="0" xfId="0" applyNumberFormat="1" applyFont="1" applyFill="1" applyAlignment="1">
      <alignment horizontal="center"/>
    </xf>
    <xf numFmtId="0" fontId="66" fillId="7" borderId="0" xfId="0" applyFont="1" applyFill="1"/>
    <xf numFmtId="10" fontId="53" fillId="7" borderId="0" xfId="4" applyNumberFormat="1" applyFont="1" applyFill="1" applyBorder="1" applyAlignment="1" applyProtection="1">
      <alignment horizontal="center"/>
    </xf>
    <xf numFmtId="2" fontId="47" fillId="7" borderId="0" xfId="0" applyNumberFormat="1" applyFont="1" applyFill="1"/>
    <xf numFmtId="0" fontId="134" fillId="7" borderId="0" xfId="0" applyFont="1" applyFill="1" applyAlignment="1">
      <alignment horizontal="left"/>
    </xf>
    <xf numFmtId="10" fontId="47" fillId="7" borderId="0" xfId="4" applyNumberFormat="1" applyFont="1" applyFill="1" applyBorder="1" applyAlignment="1" applyProtection="1">
      <alignment horizontal="center"/>
    </xf>
    <xf numFmtId="180" fontId="39" fillId="7" borderId="0" xfId="0" applyNumberFormat="1" applyFont="1" applyFill="1" applyAlignment="1">
      <alignment horizontal="center"/>
    </xf>
    <xf numFmtId="4" fontId="47" fillId="7" borderId="0" xfId="0" applyNumberFormat="1" applyFont="1" applyFill="1" applyAlignment="1">
      <alignment horizontal="center" wrapText="1"/>
    </xf>
    <xf numFmtId="4" fontId="47" fillId="7" borderId="0" xfId="0" applyNumberFormat="1" applyFont="1" applyFill="1" applyAlignment="1" applyProtection="1">
      <alignment horizontal="center"/>
      <protection hidden="1"/>
    </xf>
    <xf numFmtId="4" fontId="53" fillId="7" borderId="0" xfId="0" applyNumberFormat="1" applyFont="1" applyFill="1" applyAlignment="1" applyProtection="1">
      <alignment horizontal="center"/>
      <protection hidden="1"/>
    </xf>
    <xf numFmtId="4" fontId="72" fillId="7" borderId="0" xfId="0" applyNumberFormat="1" applyFont="1" applyFill="1" applyAlignment="1">
      <alignment horizontal="center"/>
    </xf>
    <xf numFmtId="0" fontId="53" fillId="7" borderId="0" xfId="0" applyFont="1" applyFill="1"/>
    <xf numFmtId="4" fontId="53" fillId="35" borderId="0" xfId="0" applyNumberFormat="1" applyFont="1" applyFill="1"/>
    <xf numFmtId="4" fontId="30" fillId="35" borderId="14" xfId="0" applyNumberFormat="1" applyFont="1" applyFill="1" applyBorder="1" applyAlignment="1">
      <alignment horizontal="center"/>
    </xf>
    <xf numFmtId="10" fontId="124" fillId="6" borderId="14" xfId="0" applyNumberFormat="1" applyFont="1" applyFill="1" applyBorder="1" applyAlignment="1">
      <alignment horizontal="center"/>
    </xf>
    <xf numFmtId="0" fontId="0" fillId="6" borderId="0" xfId="0" applyFill="1" applyAlignment="1">
      <alignment vertical="center"/>
    </xf>
    <xf numFmtId="2" fontId="47" fillId="6" borderId="0" xfId="0" applyNumberFormat="1" applyFont="1" applyFill="1" applyProtection="1">
      <protection hidden="1"/>
    </xf>
    <xf numFmtId="0" fontId="0" fillId="6" borderId="0" xfId="0" applyFill="1" applyAlignment="1">
      <alignment horizontal="left" vertical="center"/>
    </xf>
    <xf numFmtId="0" fontId="54" fillId="6" borderId="0" xfId="0" applyFont="1" applyFill="1" applyAlignment="1">
      <alignment horizontal="center" vertical="center" wrapText="1"/>
    </xf>
    <xf numFmtId="0" fontId="194" fillId="6" borderId="0" xfId="0" applyFont="1" applyFill="1" applyAlignment="1">
      <alignment horizontal="center" vertical="center" wrapText="1"/>
    </xf>
    <xf numFmtId="0" fontId="196" fillId="6" borderId="0" xfId="0" applyFont="1" applyFill="1" applyAlignment="1">
      <alignment horizontal="center" wrapText="1"/>
    </xf>
    <xf numFmtId="0" fontId="199" fillId="6" borderId="0" xfId="0" applyFont="1" applyFill="1" applyAlignment="1">
      <alignment horizontal="left"/>
    </xf>
    <xf numFmtId="4" fontId="53" fillId="6" borderId="0" xfId="0" applyNumberFormat="1" applyFont="1" applyFill="1" applyAlignment="1">
      <alignment horizontal="center"/>
    </xf>
    <xf numFmtId="4" fontId="47" fillId="6" borderId="0" xfId="0" applyNumberFormat="1" applyFont="1" applyFill="1" applyAlignment="1">
      <alignment horizontal="center"/>
    </xf>
    <xf numFmtId="180" fontId="53" fillId="6" borderId="0" xfId="0" applyNumberFormat="1" applyFont="1" applyFill="1" applyAlignment="1">
      <alignment horizontal="center"/>
    </xf>
    <xf numFmtId="10" fontId="47" fillId="6" borderId="0" xfId="0" applyNumberFormat="1" applyFont="1" applyFill="1" applyAlignment="1">
      <alignment horizontal="center"/>
    </xf>
    <xf numFmtId="0" fontId="66" fillId="6" borderId="0" xfId="0" applyFont="1" applyFill="1"/>
    <xf numFmtId="10" fontId="53" fillId="6" borderId="0" xfId="4" applyNumberFormat="1" applyFont="1" applyFill="1" applyBorder="1" applyAlignment="1" applyProtection="1">
      <alignment horizontal="center"/>
    </xf>
    <xf numFmtId="2" fontId="47" fillId="6" borderId="0" xfId="0" applyNumberFormat="1" applyFont="1" applyFill="1"/>
    <xf numFmtId="10" fontId="47" fillId="6" borderId="0" xfId="4" applyNumberFormat="1" applyFont="1" applyFill="1" applyBorder="1" applyAlignment="1" applyProtection="1">
      <alignment horizontal="center"/>
    </xf>
    <xf numFmtId="180" fontId="39" fillId="6" borderId="0" xfId="0" applyNumberFormat="1" applyFont="1" applyFill="1" applyAlignment="1">
      <alignment horizontal="center"/>
    </xf>
    <xf numFmtId="4" fontId="47" fillId="6" borderId="0" xfId="0" applyNumberFormat="1" applyFont="1" applyFill="1" applyAlignment="1">
      <alignment horizontal="center" wrapText="1"/>
    </xf>
    <xf numFmtId="4" fontId="47" fillId="6" borderId="0" xfId="0" applyNumberFormat="1" applyFont="1" applyFill="1" applyAlignment="1" applyProtection="1">
      <alignment horizontal="center"/>
      <protection hidden="1"/>
    </xf>
    <xf numFmtId="4" fontId="53" fillId="6" borderId="0" xfId="0" applyNumberFormat="1" applyFont="1" applyFill="1" applyAlignment="1" applyProtection="1">
      <alignment horizontal="center"/>
      <protection hidden="1"/>
    </xf>
    <xf numFmtId="4" fontId="72" fillId="6" borderId="0" xfId="0" applyNumberFormat="1" applyFont="1" applyFill="1" applyAlignment="1">
      <alignment horizontal="center"/>
    </xf>
    <xf numFmtId="0" fontId="53" fillId="6" borderId="0" xfId="0" applyFont="1" applyFill="1" applyAlignment="1">
      <alignment wrapText="1"/>
    </xf>
    <xf numFmtId="0" fontId="50" fillId="6" borderId="0" xfId="0" applyFont="1" applyFill="1"/>
    <xf numFmtId="0" fontId="53" fillId="7" borderId="0" xfId="0" applyFont="1" applyFill="1" applyAlignment="1">
      <alignment vertical="center"/>
    </xf>
    <xf numFmtId="1" fontId="0" fillId="0" borderId="138" xfId="0" applyNumberFormat="1" applyBorder="1"/>
    <xf numFmtId="0" fontId="0" fillId="7" borderId="113" xfId="0" applyFill="1" applyBorder="1"/>
    <xf numFmtId="4" fontId="14" fillId="35" borderId="14" xfId="0" applyNumberFormat="1" applyFont="1" applyFill="1" applyBorder="1" applyAlignment="1">
      <alignment horizontal="center"/>
    </xf>
    <xf numFmtId="0" fontId="87" fillId="6" borderId="4" xfId="0" applyFont="1" applyFill="1" applyBorder="1"/>
    <xf numFmtId="0" fontId="87" fillId="6" borderId="5" xfId="0" applyFont="1" applyFill="1" applyBorder="1"/>
    <xf numFmtId="0" fontId="87" fillId="6" borderId="7" xfId="0" applyFont="1" applyFill="1" applyBorder="1"/>
    <xf numFmtId="0" fontId="87" fillId="6" borderId="8" xfId="0" applyFont="1" applyFill="1" applyBorder="1"/>
    <xf numFmtId="0" fontId="87" fillId="6" borderId="6" xfId="0" applyFont="1" applyFill="1" applyBorder="1"/>
    <xf numFmtId="0" fontId="61" fillId="6" borderId="0" xfId="2" applyFill="1" applyBorder="1" applyAlignment="1" applyProtection="1"/>
    <xf numFmtId="0" fontId="54" fillId="6" borderId="0" xfId="0" applyFont="1" applyFill="1"/>
    <xf numFmtId="0" fontId="87" fillId="6" borderId="2" xfId="0" applyFont="1" applyFill="1" applyBorder="1"/>
    <xf numFmtId="0" fontId="87" fillId="6" borderId="3" xfId="0" applyFont="1" applyFill="1" applyBorder="1"/>
    <xf numFmtId="0" fontId="191" fillId="6" borderId="1" xfId="0" applyFont="1" applyFill="1" applyBorder="1"/>
    <xf numFmtId="0" fontId="99" fillId="6" borderId="0" xfId="0" applyFont="1" applyFill="1"/>
    <xf numFmtId="0" fontId="48" fillId="6" borderId="0" xfId="0" applyFont="1" applyFill="1" applyProtection="1">
      <protection hidden="1"/>
    </xf>
    <xf numFmtId="0" fontId="54" fillId="6" borderId="0" xfId="0" applyFont="1" applyFill="1" applyAlignment="1" applyProtection="1">
      <alignment horizontal="center"/>
      <protection hidden="1"/>
    </xf>
    <xf numFmtId="0" fontId="48" fillId="0" borderId="0" xfId="0" applyFont="1" applyProtection="1">
      <protection hidden="1"/>
    </xf>
    <xf numFmtId="0" fontId="13" fillId="0" borderId="0" xfId="0" applyFont="1"/>
    <xf numFmtId="49" fontId="54" fillId="17" borderId="87" xfId="0" applyNumberFormat="1" applyFont="1" applyFill="1" applyBorder="1" applyAlignment="1" applyProtection="1">
      <alignment horizontal="center" vertical="center"/>
      <protection locked="0"/>
    </xf>
    <xf numFmtId="49" fontId="54" fillId="12" borderId="75" xfId="0" applyNumberFormat="1" applyFont="1" applyFill="1" applyBorder="1" applyAlignment="1">
      <alignment horizontal="center" vertical="center"/>
    </xf>
    <xf numFmtId="49" fontId="114" fillId="12" borderId="0" xfId="0" applyNumberFormat="1" applyFont="1" applyFill="1" applyAlignment="1">
      <alignment horizontal="center" vertical="center"/>
    </xf>
    <xf numFmtId="0" fontId="54" fillId="12" borderId="0" xfId="0" applyFont="1" applyFill="1" applyAlignment="1" applyProtection="1">
      <alignment horizontal="left" vertical="center"/>
      <protection hidden="1"/>
    </xf>
    <xf numFmtId="0" fontId="54" fillId="12" borderId="0" xfId="0" applyFont="1" applyFill="1" applyAlignment="1" applyProtection="1">
      <alignment vertical="center"/>
      <protection hidden="1"/>
    </xf>
    <xf numFmtId="0" fontId="54" fillId="12" borderId="0" xfId="0" applyFont="1" applyFill="1" applyAlignment="1">
      <alignment horizontal="left"/>
    </xf>
    <xf numFmtId="0" fontId="47" fillId="12" borderId="0" xfId="0" applyFont="1" applyFill="1"/>
    <xf numFmtId="49" fontId="54" fillId="12" borderId="0" xfId="0" applyNumberFormat="1" applyFont="1" applyFill="1" applyAlignment="1">
      <alignment horizontal="center" vertical="center"/>
    </xf>
    <xf numFmtId="0" fontId="59" fillId="12" borderId="0" xfId="0" applyFont="1" applyFill="1" applyAlignment="1" applyProtection="1">
      <alignment vertical="center"/>
      <protection hidden="1"/>
    </xf>
    <xf numFmtId="0" fontId="54" fillId="12" borderId="0" xfId="0" applyFont="1" applyFill="1" applyAlignment="1" applyProtection="1">
      <alignment horizontal="right"/>
      <protection hidden="1"/>
    </xf>
    <xf numFmtId="0" fontId="47" fillId="12" borderId="0" xfId="0" applyFont="1" applyFill="1" applyProtection="1">
      <protection hidden="1"/>
    </xf>
    <xf numFmtId="49" fontId="54" fillId="12" borderId="0" xfId="0" applyNumberFormat="1" applyFont="1" applyFill="1" applyAlignment="1">
      <alignment horizontal="left" vertical="center"/>
    </xf>
    <xf numFmtId="0" fontId="54" fillId="12" borderId="0" xfId="0" applyFont="1" applyFill="1" applyAlignment="1">
      <alignment horizontal="right"/>
    </xf>
    <xf numFmtId="168" fontId="54" fillId="12" borderId="0" xfId="0" applyNumberFormat="1" applyFont="1" applyFill="1" applyAlignment="1">
      <alignment vertical="center"/>
    </xf>
    <xf numFmtId="0" fontId="54" fillId="12" borderId="0" xfId="0" applyFont="1" applyFill="1" applyAlignment="1">
      <alignment horizontal="center" vertical="center"/>
    </xf>
    <xf numFmtId="14" fontId="54" fillId="17" borderId="58" xfId="0" applyNumberFormat="1" applyFont="1" applyFill="1" applyBorder="1" applyAlignment="1" applyProtection="1">
      <alignment vertical="center"/>
      <protection locked="0"/>
    </xf>
    <xf numFmtId="2" fontId="54" fillId="17" borderId="58" xfId="0" applyNumberFormat="1" applyFont="1" applyFill="1" applyBorder="1" applyAlignment="1" applyProtection="1">
      <alignment vertical="center"/>
      <protection locked="0"/>
    </xf>
    <xf numFmtId="168" fontId="54" fillId="17" borderId="107" xfId="0" applyNumberFormat="1" applyFont="1" applyFill="1" applyBorder="1" applyAlignment="1" applyProtection="1">
      <alignment vertical="center"/>
      <protection locked="0"/>
    </xf>
    <xf numFmtId="168" fontId="54" fillId="12" borderId="80" xfId="0" applyNumberFormat="1" applyFont="1" applyFill="1" applyBorder="1" applyAlignment="1">
      <alignment vertical="center"/>
    </xf>
    <xf numFmtId="0" fontId="13" fillId="25" borderId="19" xfId="0" applyFont="1" applyFill="1" applyBorder="1" applyAlignment="1">
      <alignment vertical="top"/>
    </xf>
    <xf numFmtId="0" fontId="87" fillId="0" borderId="0" xfId="0" applyFont="1"/>
    <xf numFmtId="1" fontId="0" fillId="0" borderId="0" xfId="0" applyNumberFormat="1"/>
    <xf numFmtId="175" fontId="0" fillId="0" borderId="0" xfId="0" applyNumberFormat="1"/>
    <xf numFmtId="0" fontId="0" fillId="0" borderId="0" xfId="0" applyAlignment="1">
      <alignment horizontal="center"/>
    </xf>
    <xf numFmtId="14" fontId="47" fillId="37" borderId="15" xfId="0" applyNumberFormat="1" applyFont="1" applyFill="1" applyBorder="1" applyProtection="1">
      <protection locked="0"/>
    </xf>
    <xf numFmtId="4" fontId="47" fillId="17" borderId="24" xfId="0" applyNumberFormat="1" applyFont="1" applyFill="1" applyBorder="1" applyProtection="1">
      <protection locked="0"/>
    </xf>
    <xf numFmtId="4" fontId="47" fillId="17" borderId="14" xfId="0" applyNumberFormat="1" applyFont="1" applyFill="1" applyBorder="1" applyProtection="1">
      <protection locked="0"/>
    </xf>
    <xf numFmtId="4" fontId="47" fillId="17" borderId="23" xfId="0" applyNumberFormat="1" applyFont="1" applyFill="1" applyBorder="1" applyProtection="1">
      <protection locked="0"/>
    </xf>
    <xf numFmtId="168" fontId="59" fillId="0" borderId="0" xfId="0" applyNumberFormat="1" applyFont="1" applyAlignment="1" applyProtection="1">
      <alignment vertical="center"/>
      <protection locked="0"/>
    </xf>
    <xf numFmtId="0" fontId="53" fillId="40" borderId="76" xfId="0" applyFont="1" applyFill="1" applyBorder="1"/>
    <xf numFmtId="0" fontId="47" fillId="40" borderId="77" xfId="0" applyFont="1" applyFill="1" applyBorder="1"/>
    <xf numFmtId="0" fontId="53" fillId="40" borderId="53" xfId="0" applyFont="1" applyFill="1" applyBorder="1"/>
    <xf numFmtId="0" fontId="47" fillId="40" borderId="52" xfId="0" applyFont="1" applyFill="1" applyBorder="1"/>
    <xf numFmtId="0" fontId="53" fillId="40" borderId="79" xfId="0" applyFont="1" applyFill="1" applyBorder="1"/>
    <xf numFmtId="0" fontId="47" fillId="40" borderId="81" xfId="0" applyFont="1" applyFill="1" applyBorder="1"/>
    <xf numFmtId="0" fontId="47" fillId="35" borderId="14" xfId="0" applyFont="1" applyFill="1" applyBorder="1"/>
    <xf numFmtId="165" fontId="47" fillId="35" borderId="14" xfId="0" applyNumberFormat="1" applyFont="1" applyFill="1" applyBorder="1"/>
    <xf numFmtId="185" fontId="47" fillId="35" borderId="14" xfId="0" applyNumberFormat="1" applyFont="1" applyFill="1" applyBorder="1"/>
    <xf numFmtId="186" fontId="47" fillId="35" borderId="14" xfId="0" applyNumberFormat="1" applyFont="1" applyFill="1" applyBorder="1"/>
    <xf numFmtId="187" fontId="47" fillId="35" borderId="14" xfId="0" applyNumberFormat="1" applyFont="1" applyFill="1" applyBorder="1"/>
    <xf numFmtId="0" fontId="12" fillId="35" borderId="14" xfId="0" applyFont="1" applyFill="1" applyBorder="1" applyAlignment="1">
      <alignment wrapText="1"/>
    </xf>
    <xf numFmtId="2" fontId="47" fillId="6" borderId="0" xfId="0" applyNumberFormat="1" applyFont="1" applyFill="1" applyAlignment="1" applyProtection="1">
      <alignment horizontal="center"/>
      <protection hidden="1"/>
    </xf>
    <xf numFmtId="0" fontId="8" fillId="0" borderId="0" xfId="0" applyFont="1" applyAlignment="1">
      <alignment vertical="center"/>
    </xf>
    <xf numFmtId="0" fontId="123" fillId="0" borderId="0" xfId="0" applyFont="1" applyAlignment="1" applyProtection="1">
      <alignment vertical="center" wrapText="1"/>
      <protection hidden="1"/>
    </xf>
    <xf numFmtId="2" fontId="91" fillId="6" borderId="0" xfId="0" applyNumberFormat="1" applyFont="1" applyFill="1" applyProtection="1">
      <protection hidden="1"/>
    </xf>
    <xf numFmtId="0" fontId="0" fillId="17" borderId="0" xfId="0" applyFill="1"/>
    <xf numFmtId="0" fontId="13" fillId="25" borderId="5" xfId="0" applyFont="1" applyFill="1" applyBorder="1" applyAlignment="1">
      <alignment horizontal="left" vertical="top"/>
    </xf>
    <xf numFmtId="14" fontId="13" fillId="0" borderId="3" xfId="0" applyNumberFormat="1" applyFont="1" applyBorder="1"/>
    <xf numFmtId="0" fontId="13" fillId="0" borderId="5" xfId="0" applyFont="1" applyBorder="1"/>
    <xf numFmtId="0" fontId="8" fillId="0" borderId="5" xfId="0" applyFont="1" applyBorder="1"/>
    <xf numFmtId="0" fontId="11" fillId="0" borderId="5" xfId="0" applyFont="1" applyBorder="1"/>
    <xf numFmtId="0" fontId="10" fillId="0" borderId="5" xfId="0" applyFont="1" applyBorder="1"/>
    <xf numFmtId="0" fontId="7" fillId="0" borderId="5" xfId="0" applyFont="1" applyBorder="1"/>
    <xf numFmtId="0" fontId="3" fillId="0" borderId="5" xfId="0" applyFont="1" applyBorder="1"/>
    <xf numFmtId="0" fontId="2" fillId="0" borderId="5" xfId="0" applyFont="1" applyBorder="1"/>
    <xf numFmtId="0" fontId="13" fillId="0" borderId="19" xfId="0" applyFont="1" applyBorder="1" applyAlignment="1">
      <alignment vertical="top"/>
    </xf>
    <xf numFmtId="0" fontId="13" fillId="0" borderId="19" xfId="0" applyFont="1" applyBorder="1"/>
    <xf numFmtId="0" fontId="11" fillId="0" borderId="19" xfId="0" applyFont="1" applyBorder="1"/>
    <xf numFmtId="0" fontId="9" fillId="0" borderId="19" xfId="0" applyFont="1" applyBorder="1"/>
    <xf numFmtId="0" fontId="10" fillId="0" borderId="19" xfId="0" applyFont="1" applyBorder="1"/>
    <xf numFmtId="0" fontId="8" fillId="0" borderId="19" xfId="0" applyFont="1" applyBorder="1"/>
    <xf numFmtId="0" fontId="7" fillId="0" borderId="19" xfId="0" applyFont="1" applyBorder="1"/>
    <xf numFmtId="0" fontId="3" fillId="0" borderId="19" xfId="0" applyFont="1" applyBorder="1"/>
    <xf numFmtId="0" fontId="2" fillId="0" borderId="19" xfId="0" applyFont="1" applyBorder="1"/>
    <xf numFmtId="0" fontId="20" fillId="0" borderId="139" xfId="0" applyFont="1" applyBorder="1" applyAlignment="1">
      <alignment vertical="top" wrapText="1"/>
    </xf>
    <xf numFmtId="0" fontId="13" fillId="25" borderId="19" xfId="0" applyFont="1" applyFill="1" applyBorder="1" applyAlignment="1">
      <alignment vertical="top" wrapText="1"/>
    </xf>
    <xf numFmtId="0" fontId="8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6" fillId="0" borderId="19" xfId="0" applyFont="1" applyBorder="1"/>
    <xf numFmtId="0" fontId="4" fillId="0" borderId="3" xfId="0" applyFont="1" applyBorder="1"/>
    <xf numFmtId="0" fontId="4" fillId="0" borderId="23" xfId="0" applyFont="1" applyBorder="1"/>
    <xf numFmtId="0" fontId="13" fillId="0" borderId="23" xfId="0" applyFont="1" applyBorder="1"/>
    <xf numFmtId="14" fontId="13" fillId="0" borderId="13" xfId="0" applyNumberFormat="1" applyFont="1" applyBorder="1"/>
    <xf numFmtId="0" fontId="5" fillId="0" borderId="13" xfId="0" applyFont="1" applyBorder="1"/>
    <xf numFmtId="0" fontId="5" fillId="0" borderId="14" xfId="0" applyFont="1" applyBorder="1"/>
    <xf numFmtId="0" fontId="13" fillId="0" borderId="14" xfId="0" applyFont="1" applyBorder="1"/>
    <xf numFmtId="0" fontId="7" fillId="0" borderId="3" xfId="0" applyFont="1" applyBorder="1"/>
    <xf numFmtId="0" fontId="7" fillId="0" borderId="23" xfId="0" applyFont="1" applyBorder="1"/>
    <xf numFmtId="0" fontId="7" fillId="0" borderId="23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8" fillId="0" borderId="3" xfId="0" applyNumberFormat="1" applyFont="1" applyBorder="1"/>
    <xf numFmtId="0" fontId="8" fillId="0" borderId="23" xfId="0" applyFont="1" applyBorder="1"/>
    <xf numFmtId="0" fontId="11" fillId="0" borderId="3" xfId="0" applyFont="1" applyBorder="1"/>
    <xf numFmtId="0" fontId="11" fillId="0" borderId="23" xfId="0" applyFont="1" applyBorder="1"/>
    <xf numFmtId="0" fontId="13" fillId="0" borderId="3" xfId="0" applyFont="1" applyBorder="1"/>
    <xf numFmtId="0" fontId="13" fillId="0" borderId="23" xfId="0" applyFont="1" applyBorder="1" applyAlignment="1">
      <alignment vertical="top"/>
    </xf>
    <xf numFmtId="14" fontId="13" fillId="25" borderId="3" xfId="0" applyNumberFormat="1" applyFont="1" applyFill="1" applyBorder="1"/>
    <xf numFmtId="0" fontId="13" fillId="25" borderId="19" xfId="0" applyFont="1" applyFill="1" applyBorder="1"/>
    <xf numFmtId="0" fontId="13" fillId="25" borderId="5" xfId="0" applyFont="1" applyFill="1" applyBorder="1"/>
    <xf numFmtId="0" fontId="13" fillId="25" borderId="14" xfId="0" applyFont="1" applyFill="1" applyBorder="1" applyProtection="1">
      <protection hidden="1"/>
    </xf>
    <xf numFmtId="0" fontId="13" fillId="25" borderId="19" xfId="0" applyFont="1" applyFill="1" applyBorder="1" applyAlignment="1" applyProtection="1">
      <alignment horizontal="center"/>
      <protection hidden="1"/>
    </xf>
    <xf numFmtId="0" fontId="59" fillId="25" borderId="19" xfId="0" applyFont="1" applyFill="1" applyBorder="1"/>
    <xf numFmtId="0" fontId="16" fillId="25" borderId="23" xfId="0" applyFont="1" applyFill="1" applyBorder="1" applyAlignment="1">
      <alignment horizontal="left" vertical="top" wrapText="1"/>
    </xf>
    <xf numFmtId="0" fontId="16" fillId="25" borderId="19" xfId="0" applyFont="1" applyFill="1" applyBorder="1" applyAlignment="1">
      <alignment horizontal="left" vertical="top" wrapText="1"/>
    </xf>
    <xf numFmtId="0" fontId="16" fillId="25" borderId="24" xfId="0" applyFont="1" applyFill="1" applyBorder="1" applyAlignment="1">
      <alignment horizontal="left" vertical="top" wrapText="1"/>
    </xf>
    <xf numFmtId="0" fontId="160" fillId="26" borderId="0" xfId="19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40" borderId="129" xfId="0" applyFont="1" applyFill="1" applyBorder="1" applyAlignment="1">
      <alignment horizontal="left" vertical="top" wrapText="1"/>
    </xf>
    <xf numFmtId="0" fontId="19" fillId="40" borderId="127" xfId="0" applyFont="1" applyFill="1" applyBorder="1" applyAlignment="1">
      <alignment horizontal="left" vertical="top" wrapText="1"/>
    </xf>
    <xf numFmtId="0" fontId="19" fillId="40" borderId="128" xfId="0" applyFont="1" applyFill="1" applyBorder="1" applyAlignment="1">
      <alignment horizontal="left" vertical="top" wrapText="1"/>
    </xf>
    <xf numFmtId="0" fontId="17" fillId="40" borderId="133" xfId="0" applyFont="1" applyFill="1" applyBorder="1" applyAlignment="1">
      <alignment horizontal="left" vertical="top" wrapText="1"/>
    </xf>
    <xf numFmtId="0" fontId="17" fillId="40" borderId="19" xfId="0" applyFont="1" applyFill="1" applyBorder="1" applyAlignment="1">
      <alignment horizontal="left" vertical="top" wrapText="1"/>
    </xf>
    <xf numFmtId="0" fontId="17" fillId="40" borderId="128" xfId="0" applyFont="1" applyFill="1" applyBorder="1" applyAlignment="1">
      <alignment horizontal="left" vertical="top"/>
    </xf>
    <xf numFmtId="0" fontId="18" fillId="40" borderId="128" xfId="0" applyFont="1" applyFill="1" applyBorder="1" applyAlignment="1">
      <alignment horizontal="left" vertical="top" wrapText="1"/>
    </xf>
    <xf numFmtId="0" fontId="17" fillId="40" borderId="128" xfId="0" applyFont="1" applyFill="1" applyBorder="1" applyAlignment="1">
      <alignment horizontal="left" vertical="top" wrapText="1"/>
    </xf>
    <xf numFmtId="0" fontId="17" fillId="40" borderId="24" xfId="0" applyFont="1" applyFill="1" applyBorder="1" applyAlignment="1">
      <alignment horizontal="left" vertical="top"/>
    </xf>
    <xf numFmtId="0" fontId="17" fillId="40" borderId="14" xfId="0" applyFont="1" applyFill="1" applyBorder="1" applyAlignment="1">
      <alignment horizontal="left" vertical="top"/>
    </xf>
    <xf numFmtId="14" fontId="31" fillId="40" borderId="23" xfId="0" applyNumberFormat="1" applyFont="1" applyFill="1" applyBorder="1" applyAlignment="1">
      <alignment horizontal="center" vertical="top" wrapText="1"/>
    </xf>
    <xf numFmtId="14" fontId="31" fillId="40" borderId="19" xfId="0" applyNumberFormat="1" applyFont="1" applyFill="1" applyBorder="1" applyAlignment="1">
      <alignment horizontal="center" vertical="top" wrapText="1"/>
    </xf>
    <xf numFmtId="14" fontId="31" fillId="40" borderId="24" xfId="0" applyNumberFormat="1" applyFont="1" applyFill="1" applyBorder="1" applyAlignment="1">
      <alignment horizontal="center" vertical="top" wrapText="1"/>
    </xf>
    <xf numFmtId="0" fontId="16" fillId="25" borderId="127" xfId="0" applyFont="1" applyFill="1" applyBorder="1" applyAlignment="1">
      <alignment vertical="top"/>
    </xf>
    <xf numFmtId="0" fontId="16" fillId="25" borderId="128" xfId="0" applyFont="1" applyFill="1" applyBorder="1" applyAlignment="1">
      <alignment vertical="top"/>
    </xf>
    <xf numFmtId="14" fontId="16" fillId="25" borderId="14" xfId="0" applyNumberFormat="1" applyFont="1" applyFill="1" applyBorder="1" applyAlignment="1">
      <alignment horizontal="center" vertical="top"/>
    </xf>
    <xf numFmtId="0" fontId="16" fillId="25" borderId="127" xfId="0" applyFont="1" applyFill="1" applyBorder="1" applyAlignment="1">
      <alignment horizontal="left" vertical="top"/>
    </xf>
    <xf numFmtId="0" fontId="16" fillId="25" borderId="128" xfId="0" applyFont="1" applyFill="1" applyBorder="1" applyAlignment="1">
      <alignment horizontal="left" vertical="top"/>
    </xf>
    <xf numFmtId="0" fontId="59" fillId="4" borderId="7" xfId="0" applyFont="1" applyFill="1" applyBorder="1" applyAlignment="1" applyProtection="1">
      <alignment horizontal="left"/>
      <protection locked="0"/>
    </xf>
    <xf numFmtId="0" fontId="59" fillId="4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59" fillId="4" borderId="7" xfId="0" applyFont="1" applyFill="1" applyBorder="1" applyAlignment="1" applyProtection="1">
      <alignment vertical="top"/>
      <protection locked="0"/>
    </xf>
    <xf numFmtId="0" fontId="47" fillId="0" borderId="0" xfId="0" applyFont="1" applyAlignment="1">
      <alignment horizontal="center"/>
    </xf>
    <xf numFmtId="49" fontId="59" fillId="4" borderId="7" xfId="0" applyNumberFormat="1" applyFont="1" applyFill="1" applyBorder="1" applyProtection="1">
      <protection locked="0"/>
    </xf>
    <xf numFmtId="49" fontId="0" fillId="0" borderId="7" xfId="0" applyNumberFormat="1" applyBorder="1" applyProtection="1">
      <protection locked="0"/>
    </xf>
    <xf numFmtId="49" fontId="59" fillId="4" borderId="7" xfId="0" applyNumberFormat="1" applyFont="1" applyFill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61" fillId="4" borderId="7" xfId="2" applyNumberFormat="1" applyFill="1" applyBorder="1" applyAlignment="1" applyProtection="1">
      <alignment horizontal="left"/>
      <protection locked="0"/>
    </xf>
    <xf numFmtId="49" fontId="61" fillId="4" borderId="7" xfId="2" applyNumberFormat="1" applyFill="1" applyBorder="1" applyAlignment="1" applyProtection="1">
      <protection locked="0"/>
    </xf>
    <xf numFmtId="0" fontId="61" fillId="5" borderId="9" xfId="2" applyFill="1" applyBorder="1" applyAlignment="1" applyProtection="1">
      <alignment horizontal="center" wrapText="1"/>
      <protection hidden="1"/>
    </xf>
    <xf numFmtId="0" fontId="61" fillId="0" borderId="10" xfId="2" applyBorder="1" applyAlignment="1" applyProtection="1">
      <protection hidden="1"/>
    </xf>
    <xf numFmtId="0" fontId="61" fillId="0" borderId="11" xfId="2" applyBorder="1" applyAlignment="1" applyProtection="1">
      <protection hidden="1"/>
    </xf>
    <xf numFmtId="0" fontId="28" fillId="3" borderId="12" xfId="0" applyFont="1" applyFill="1" applyBorder="1" applyAlignment="1" applyProtection="1">
      <alignment horizontal="center"/>
      <protection locked="0"/>
    </xf>
    <xf numFmtId="0" fontId="46" fillId="3" borderId="13" xfId="0" applyFont="1" applyFill="1" applyBorder="1" applyAlignment="1" applyProtection="1">
      <alignment horizontal="center"/>
      <protection locked="0"/>
    </xf>
    <xf numFmtId="0" fontId="51" fillId="2" borderId="1" xfId="0" applyFont="1" applyFill="1" applyBorder="1" applyAlignment="1" applyProtection="1">
      <alignment horizontal="center"/>
      <protection hidden="1"/>
    </xf>
    <xf numFmtId="0" fontId="51" fillId="2" borderId="2" xfId="0" applyFont="1" applyFill="1" applyBorder="1" applyAlignment="1" applyProtection="1">
      <alignment horizontal="center"/>
      <protection hidden="1"/>
    </xf>
    <xf numFmtId="0" fontId="51" fillId="2" borderId="3" xfId="0" applyFont="1" applyFill="1" applyBorder="1" applyAlignment="1" applyProtection="1">
      <alignment horizontal="center"/>
      <protection hidden="1"/>
    </xf>
    <xf numFmtId="0" fontId="51" fillId="2" borderId="4" xfId="0" applyFont="1" applyFill="1" applyBorder="1" applyAlignment="1" applyProtection="1">
      <alignment horizontal="center"/>
      <protection hidden="1"/>
    </xf>
    <xf numFmtId="0" fontId="51" fillId="2" borderId="0" xfId="0" applyFont="1" applyFill="1" applyAlignment="1" applyProtection="1">
      <alignment horizontal="center"/>
      <protection hidden="1"/>
    </xf>
    <xf numFmtId="0" fontId="51" fillId="2" borderId="5" xfId="0" applyFont="1" applyFill="1" applyBorder="1" applyAlignment="1" applyProtection="1">
      <alignment horizontal="center"/>
      <protection hidden="1"/>
    </xf>
    <xf numFmtId="0" fontId="40" fillId="3" borderId="9" xfId="0" applyFont="1" applyFill="1" applyBorder="1" applyAlignment="1" applyProtection="1">
      <alignment horizontal="center"/>
      <protection locked="0"/>
    </xf>
    <xf numFmtId="0" fontId="47" fillId="3" borderId="10" xfId="0" applyFont="1" applyFill="1" applyBorder="1" applyAlignment="1" applyProtection="1">
      <alignment horizontal="center"/>
      <protection locked="0"/>
    </xf>
    <xf numFmtId="0" fontId="47" fillId="3" borderId="11" xfId="0" applyFont="1" applyFill="1" applyBorder="1" applyAlignment="1" applyProtection="1">
      <alignment horizontal="center"/>
      <protection locked="0"/>
    </xf>
    <xf numFmtId="14" fontId="203" fillId="0" borderId="1" xfId="0" applyNumberFormat="1" applyFont="1" applyBorder="1" applyAlignment="1" applyProtection="1">
      <alignment horizontal="center"/>
      <protection hidden="1"/>
    </xf>
    <xf numFmtId="0" fontId="203" fillId="0" borderId="2" xfId="0" applyFont="1" applyBorder="1" applyAlignment="1">
      <alignment horizontal="center"/>
    </xf>
    <xf numFmtId="14" fontId="27" fillId="3" borderId="12" xfId="0" applyNumberFormat="1" applyFont="1" applyFill="1" applyBorder="1" applyAlignment="1" applyProtection="1">
      <alignment horizontal="center"/>
      <protection locked="0"/>
    </xf>
    <xf numFmtId="14" fontId="46" fillId="3" borderId="13" xfId="0" applyNumberFormat="1" applyFont="1" applyFill="1" applyBorder="1" applyAlignment="1" applyProtection="1">
      <alignment horizontal="center"/>
      <protection locked="0"/>
    </xf>
    <xf numFmtId="0" fontId="52" fillId="2" borderId="4" xfId="0" applyFont="1" applyFill="1" applyBorder="1" applyAlignment="1" applyProtection="1">
      <alignment horizontal="center"/>
      <protection hidden="1"/>
    </xf>
    <xf numFmtId="0" fontId="52" fillId="2" borderId="0" xfId="0" applyFont="1" applyFill="1" applyAlignment="1" applyProtection="1">
      <alignment horizontal="center"/>
      <protection hidden="1"/>
    </xf>
    <xf numFmtId="0" fontId="52" fillId="2" borderId="5" xfId="0" applyFont="1" applyFill="1" applyBorder="1" applyAlignment="1" applyProtection="1">
      <alignment horizontal="center"/>
      <protection hidden="1"/>
    </xf>
    <xf numFmtId="0" fontId="47" fillId="2" borderId="31" xfId="0" applyFont="1" applyFill="1" applyBorder="1" applyAlignment="1" applyProtection="1">
      <alignment horizontal="left"/>
      <protection hidden="1"/>
    </xf>
    <xf numFmtId="0" fontId="0" fillId="0" borderId="32" xfId="0" applyBorder="1" applyAlignment="1">
      <alignment horizontal="left"/>
    </xf>
    <xf numFmtId="0" fontId="47" fillId="2" borderId="4" xfId="0" applyFont="1" applyFill="1" applyBorder="1" applyAlignment="1" applyProtection="1">
      <alignment horizontal="left"/>
      <protection hidden="1"/>
    </xf>
    <xf numFmtId="0" fontId="0" fillId="0" borderId="0" xfId="0" applyAlignment="1">
      <alignment horizontal="left"/>
    </xf>
    <xf numFmtId="0" fontId="47" fillId="2" borderId="1" xfId="0" applyFont="1" applyFill="1" applyBorder="1" applyAlignment="1" applyProtection="1">
      <alignment horizontal="center" vertical="center" wrapText="1"/>
      <protection hidden="1"/>
    </xf>
    <xf numFmtId="0" fontId="47" fillId="2" borderId="3" xfId="0" applyFont="1" applyFill="1" applyBorder="1" applyAlignment="1" applyProtection="1">
      <alignment horizontal="center" vertical="center" wrapText="1"/>
      <protection hidden="1"/>
    </xf>
    <xf numFmtId="188" fontId="58" fillId="23" borderId="12" xfId="0" applyNumberFormat="1" applyFont="1" applyFill="1" applyBorder="1" applyAlignment="1">
      <alignment horizontal="center"/>
    </xf>
    <xf numFmtId="188" fontId="58" fillId="23" borderId="18" xfId="0" applyNumberFormat="1" applyFont="1" applyFill="1" applyBorder="1" applyAlignment="1">
      <alignment horizontal="center"/>
    </xf>
    <xf numFmtId="188" fontId="58" fillId="23" borderId="13" xfId="0" applyNumberFormat="1" applyFont="1" applyFill="1" applyBorder="1" applyAlignment="1">
      <alignment horizontal="center"/>
    </xf>
    <xf numFmtId="188" fontId="64" fillId="23" borderId="12" xfId="0" applyNumberFormat="1" applyFont="1" applyFill="1" applyBorder="1" applyAlignment="1">
      <alignment horizontal="center"/>
    </xf>
    <xf numFmtId="188" fontId="64" fillId="23" borderId="18" xfId="0" applyNumberFormat="1" applyFont="1" applyFill="1" applyBorder="1" applyAlignment="1">
      <alignment horizontal="center"/>
    </xf>
    <xf numFmtId="188" fontId="64" fillId="23" borderId="13" xfId="0" applyNumberFormat="1" applyFont="1" applyFill="1" applyBorder="1" applyAlignment="1">
      <alignment horizontal="center"/>
    </xf>
    <xf numFmtId="188" fontId="72" fillId="23" borderId="12" xfId="0" applyNumberFormat="1" applyFont="1" applyFill="1" applyBorder="1" applyAlignment="1">
      <alignment horizontal="center"/>
    </xf>
    <xf numFmtId="188" fontId="72" fillId="23" borderId="18" xfId="0" applyNumberFormat="1" applyFont="1" applyFill="1" applyBorder="1" applyAlignment="1">
      <alignment horizontal="center"/>
    </xf>
    <xf numFmtId="188" fontId="72" fillId="23" borderId="13" xfId="0" applyNumberFormat="1" applyFont="1" applyFill="1" applyBorder="1" applyAlignment="1">
      <alignment horizontal="center"/>
    </xf>
    <xf numFmtId="0" fontId="53" fillId="6" borderId="53" xfId="0" applyFont="1" applyFill="1" applyBorder="1" applyAlignment="1">
      <alignment horizontal="center"/>
    </xf>
    <xf numFmtId="0" fontId="53" fillId="6" borderId="5" xfId="0" applyFont="1" applyFill="1" applyBorder="1" applyAlignment="1">
      <alignment horizontal="center"/>
    </xf>
    <xf numFmtId="0" fontId="196" fillId="38" borderId="0" xfId="0" applyFont="1" applyFill="1" applyAlignment="1">
      <alignment horizontal="center" wrapText="1"/>
    </xf>
    <xf numFmtId="0" fontId="134" fillId="6" borderId="7" xfId="0" applyFont="1" applyFill="1" applyBorder="1" applyAlignment="1">
      <alignment horizontal="left"/>
    </xf>
    <xf numFmtId="0" fontId="134" fillId="6" borderId="78" xfId="0" applyFont="1" applyFill="1" applyBorder="1" applyAlignment="1">
      <alignment horizontal="left"/>
    </xf>
    <xf numFmtId="0" fontId="54" fillId="31" borderId="1" xfId="0" applyFont="1" applyFill="1" applyBorder="1" applyAlignment="1">
      <alignment horizontal="center" vertical="top" wrapText="1"/>
    </xf>
    <xf numFmtId="0" fontId="54" fillId="31" borderId="102" xfId="0" applyFont="1" applyFill="1" applyBorder="1" applyAlignment="1">
      <alignment horizontal="center" vertical="top" wrapText="1"/>
    </xf>
    <xf numFmtId="0" fontId="54" fillId="31" borderId="6" xfId="0" applyFont="1" applyFill="1" applyBorder="1" applyAlignment="1">
      <alignment horizontal="center" vertical="top" wrapText="1"/>
    </xf>
    <xf numFmtId="0" fontId="54" fillId="31" borderId="8" xfId="0" applyFont="1" applyFill="1" applyBorder="1" applyAlignment="1">
      <alignment horizontal="center" vertical="top" wrapText="1"/>
    </xf>
    <xf numFmtId="0" fontId="194" fillId="17" borderId="53" xfId="0" applyFont="1" applyFill="1" applyBorder="1" applyAlignment="1">
      <alignment horizontal="center" vertical="center" wrapText="1"/>
    </xf>
    <xf numFmtId="0" fontId="194" fillId="17" borderId="0" xfId="0" applyFont="1" applyFill="1" applyAlignment="1">
      <alignment horizontal="center" vertical="center" wrapText="1"/>
    </xf>
    <xf numFmtId="0" fontId="196" fillId="33" borderId="0" xfId="0" applyFont="1" applyFill="1" applyAlignment="1">
      <alignment horizontal="center" wrapText="1"/>
    </xf>
    <xf numFmtId="0" fontId="93" fillId="12" borderId="0" xfId="0" applyFont="1" applyFill="1" applyAlignment="1">
      <alignment horizontal="center"/>
    </xf>
    <xf numFmtId="0" fontId="30" fillId="23" borderId="82" xfId="0" applyFont="1" applyFill="1" applyBorder="1" applyAlignment="1">
      <alignment horizontal="center"/>
    </xf>
    <xf numFmtId="0" fontId="47" fillId="23" borderId="83" xfId="0" applyFont="1" applyFill="1" applyBorder="1" applyAlignment="1">
      <alignment horizontal="center"/>
    </xf>
    <xf numFmtId="0" fontId="29" fillId="0" borderId="119" xfId="0" applyFont="1" applyBorder="1" applyAlignment="1">
      <alignment horizontal="center"/>
    </xf>
    <xf numFmtId="0" fontId="47" fillId="0" borderId="117" xfId="0" applyFont="1" applyBorder="1" applyAlignment="1">
      <alignment horizontal="center"/>
    </xf>
    <xf numFmtId="0" fontId="54" fillId="31" borderId="3" xfId="0" applyFont="1" applyFill="1" applyBorder="1" applyAlignment="1">
      <alignment horizontal="center" vertical="top" wrapText="1"/>
    </xf>
    <xf numFmtId="0" fontId="54" fillId="31" borderId="103" xfId="0" applyFont="1" applyFill="1" applyBorder="1" applyAlignment="1">
      <alignment horizontal="center" vertical="top" wrapText="1"/>
    </xf>
    <xf numFmtId="0" fontId="53" fillId="0" borderId="80" xfId="0" applyFont="1" applyBorder="1" applyAlignment="1">
      <alignment horizontal="center"/>
    </xf>
    <xf numFmtId="0" fontId="53" fillId="0" borderId="81" xfId="0" applyFont="1" applyBorder="1" applyAlignment="1">
      <alignment horizontal="center"/>
    </xf>
    <xf numFmtId="0" fontId="54" fillId="40" borderId="75" xfId="0" applyFont="1" applyFill="1" applyBorder="1" applyAlignment="1">
      <alignment horizontal="center" vertical="center"/>
    </xf>
    <xf numFmtId="0" fontId="54" fillId="40" borderId="0" xfId="0" applyFont="1" applyFill="1" applyAlignment="1">
      <alignment horizontal="center" vertical="center"/>
    </xf>
    <xf numFmtId="0" fontId="54" fillId="40" borderId="80" xfId="0" applyFont="1" applyFill="1" applyBorder="1" applyAlignment="1">
      <alignment horizontal="center" vertical="center"/>
    </xf>
    <xf numFmtId="0" fontId="15" fillId="40" borderId="76" xfId="0" applyFont="1" applyFill="1" applyBorder="1" applyAlignment="1">
      <alignment horizontal="center" vertical="center" wrapText="1"/>
    </xf>
    <xf numFmtId="0" fontId="47" fillId="40" borderId="75" xfId="0" applyFont="1" applyFill="1" applyBorder="1" applyAlignment="1">
      <alignment horizontal="center" vertical="center" wrapText="1"/>
    </xf>
    <xf numFmtId="0" fontId="47" fillId="40" borderId="77" xfId="0" applyFont="1" applyFill="1" applyBorder="1" applyAlignment="1">
      <alignment horizontal="center" vertical="center" wrapText="1"/>
    </xf>
    <xf numFmtId="0" fontId="47" fillId="40" borderId="79" xfId="0" applyFont="1" applyFill="1" applyBorder="1" applyAlignment="1">
      <alignment horizontal="center" vertical="center" wrapText="1"/>
    </xf>
    <xf numFmtId="0" fontId="47" fillId="40" borderId="80" xfId="0" applyFont="1" applyFill="1" applyBorder="1" applyAlignment="1">
      <alignment horizontal="center" vertical="center" wrapText="1"/>
    </xf>
    <xf numFmtId="0" fontId="47" fillId="40" borderId="81" xfId="0" applyFont="1" applyFill="1" applyBorder="1" applyAlignment="1">
      <alignment horizontal="center" vertical="center" wrapText="1"/>
    </xf>
    <xf numFmtId="0" fontId="54" fillId="41" borderId="86" xfId="0" applyFont="1" applyFill="1" applyBorder="1" applyAlignment="1">
      <alignment horizontal="center" vertical="center" wrapText="1"/>
    </xf>
    <xf numFmtId="0" fontId="54" fillId="41" borderId="109" xfId="0" applyFont="1" applyFill="1" applyBorder="1" applyAlignment="1">
      <alignment horizontal="center" vertical="center" wrapText="1"/>
    </xf>
    <xf numFmtId="0" fontId="0" fillId="41" borderId="55" xfId="0" applyFill="1" applyBorder="1" applyAlignment="1">
      <alignment horizontal="center" vertical="center" wrapText="1"/>
    </xf>
    <xf numFmtId="187" fontId="197" fillId="34" borderId="12" xfId="3" applyNumberFormat="1" applyFont="1" applyFill="1" applyBorder="1" applyAlignment="1" applyProtection="1">
      <alignment horizontal="center" vertical="center"/>
    </xf>
    <xf numFmtId="187" fontId="197" fillId="34" borderId="13" xfId="3" applyNumberFormat="1" applyFont="1" applyFill="1" applyBorder="1" applyAlignment="1" applyProtection="1">
      <alignment horizontal="center" vertical="center"/>
    </xf>
    <xf numFmtId="0" fontId="47" fillId="0" borderId="23" xfId="0" applyFont="1" applyBorder="1" applyAlignment="1">
      <alignment horizontal="center"/>
    </xf>
    <xf numFmtId="10" fontId="47" fillId="29" borderId="121" xfId="4" applyNumberFormat="1" applyFont="1" applyFill="1" applyBorder="1" applyAlignment="1" applyProtection="1">
      <alignment horizontal="center"/>
    </xf>
    <xf numFmtId="10" fontId="47" fillId="29" borderId="108" xfId="4" applyNumberFormat="1" applyFont="1" applyFill="1" applyBorder="1" applyAlignment="1" applyProtection="1">
      <alignment horizontal="center"/>
    </xf>
    <xf numFmtId="10" fontId="47" fillId="29" borderId="54" xfId="4" applyNumberFormat="1" applyFont="1" applyFill="1" applyBorder="1" applyAlignment="1" applyProtection="1">
      <alignment horizontal="center"/>
    </xf>
    <xf numFmtId="10" fontId="47" fillId="29" borderId="35" xfId="4" applyNumberFormat="1" applyFont="1" applyFill="1" applyBorder="1" applyAlignment="1" applyProtection="1">
      <alignment horizontal="center"/>
    </xf>
    <xf numFmtId="186" fontId="93" fillId="39" borderId="9" xfId="0" applyNumberFormat="1" applyFont="1" applyFill="1" applyBorder="1" applyAlignment="1">
      <alignment horizontal="center"/>
    </xf>
    <xf numFmtId="186" fontId="93" fillId="39" borderId="10" xfId="0" applyNumberFormat="1" applyFont="1" applyFill="1" applyBorder="1" applyAlignment="1">
      <alignment horizontal="center"/>
    </xf>
    <xf numFmtId="186" fontId="93" fillId="39" borderId="11" xfId="0" applyNumberFormat="1" applyFont="1" applyFill="1" applyBorder="1" applyAlignment="1">
      <alignment horizontal="center"/>
    </xf>
    <xf numFmtId="0" fontId="47" fillId="0" borderId="12" xfId="0" applyFont="1" applyBorder="1" applyAlignment="1">
      <alignment horizontal="center"/>
    </xf>
    <xf numFmtId="0" fontId="47" fillId="0" borderId="13" xfId="0" applyFont="1" applyBorder="1" applyAlignment="1">
      <alignment horizontal="center"/>
    </xf>
    <xf numFmtId="0" fontId="47" fillId="0" borderId="14" xfId="0" applyFont="1" applyBorder="1" applyAlignment="1">
      <alignment horizontal="center"/>
    </xf>
    <xf numFmtId="165" fontId="30" fillId="6" borderId="14" xfId="3" applyNumberFormat="1" applyFont="1" applyFill="1" applyBorder="1" applyAlignment="1" applyProtection="1">
      <alignment horizontal="center" vertical="center"/>
    </xf>
    <xf numFmtId="165" fontId="47" fillId="0" borderId="14" xfId="3" applyNumberFormat="1" applyFont="1" applyBorder="1" applyAlignment="1" applyProtection="1">
      <alignment horizontal="center" vertical="center"/>
    </xf>
    <xf numFmtId="2" fontId="47" fillId="0" borderId="19" xfId="0" applyNumberFormat="1" applyFont="1" applyBorder="1" applyAlignment="1">
      <alignment horizontal="center"/>
    </xf>
    <xf numFmtId="2" fontId="47" fillId="0" borderId="23" xfId="0" applyNumberFormat="1" applyFont="1" applyBorder="1" applyAlignment="1">
      <alignment horizontal="center"/>
    </xf>
    <xf numFmtId="185" fontId="53" fillId="39" borderId="9" xfId="3" applyNumberFormat="1" applyFont="1" applyFill="1" applyBorder="1" applyAlignment="1" applyProtection="1">
      <alignment horizontal="center" vertical="center"/>
    </xf>
    <xf numFmtId="185" fontId="53" fillId="39" borderId="11" xfId="3" applyNumberFormat="1" applyFont="1" applyFill="1" applyBorder="1" applyAlignment="1" applyProtection="1">
      <alignment horizontal="center" vertical="center"/>
    </xf>
    <xf numFmtId="0" fontId="54" fillId="31" borderId="110" xfId="0" applyFont="1" applyFill="1" applyBorder="1" applyAlignment="1">
      <alignment horizontal="center" vertical="center" wrapText="1"/>
    </xf>
    <xf numFmtId="0" fontId="54" fillId="31" borderId="83" xfId="0" applyFont="1" applyFill="1" applyBorder="1" applyAlignment="1">
      <alignment horizontal="center" vertical="center" wrapText="1"/>
    </xf>
    <xf numFmtId="0" fontId="54" fillId="7" borderId="79" xfId="6" applyFont="1" applyFill="1" applyBorder="1" applyAlignment="1" applyProtection="1">
      <alignment horizontal="center" vertical="center"/>
    </xf>
    <xf numFmtId="0" fontId="54" fillId="7" borderId="80" xfId="6" applyFont="1" applyFill="1" applyBorder="1" applyAlignment="1" applyProtection="1">
      <alignment horizontal="center" vertical="center"/>
    </xf>
    <xf numFmtId="0" fontId="0" fillId="0" borderId="80" xfId="0" applyBorder="1" applyAlignment="1">
      <alignment vertical="center"/>
    </xf>
    <xf numFmtId="0" fontId="0" fillId="0" borderId="81" xfId="0" applyBorder="1" applyAlignment="1">
      <alignment vertical="center"/>
    </xf>
    <xf numFmtId="0" fontId="54" fillId="7" borderId="9" xfId="6" applyFont="1" applyFill="1" applyBorder="1" applyAlignment="1" applyProtection="1">
      <alignment horizontal="left" vertical="center"/>
    </xf>
    <xf numFmtId="0" fontId="54" fillId="7" borderId="10" xfId="6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4" fillId="12" borderId="7" xfId="0" applyFont="1" applyFill="1" applyBorder="1" applyAlignment="1">
      <alignment horizontal="center" vertical="center" wrapText="1"/>
    </xf>
    <xf numFmtId="0" fontId="54" fillId="12" borderId="8" xfId="0" applyFont="1" applyFill="1" applyBorder="1" applyAlignment="1">
      <alignment horizontal="center" vertical="center" wrapText="1"/>
    </xf>
    <xf numFmtId="49" fontId="54" fillId="37" borderId="12" xfId="0" applyNumberFormat="1" applyFont="1" applyFill="1" applyBorder="1" applyAlignment="1" applyProtection="1">
      <alignment horizontal="left" vertical="center"/>
      <protection locked="0"/>
    </xf>
    <xf numFmtId="49" fontId="54" fillId="37" borderId="18" xfId="0" applyNumberFormat="1" applyFont="1" applyFill="1" applyBorder="1" applyAlignment="1" applyProtection="1">
      <alignment horizontal="left" vertical="center"/>
      <protection locked="0"/>
    </xf>
    <xf numFmtId="49" fontId="54" fillId="37" borderId="13" xfId="0" applyNumberFormat="1" applyFont="1" applyFill="1" applyBorder="1" applyAlignment="1" applyProtection="1">
      <alignment horizontal="left" vertical="center"/>
      <protection locked="0"/>
    </xf>
    <xf numFmtId="0" fontId="54" fillId="12" borderId="86" xfId="0" applyFont="1" applyFill="1" applyBorder="1" applyAlignment="1">
      <alignment horizontal="center" vertical="center" wrapText="1"/>
    </xf>
    <xf numFmtId="0" fontId="54" fillId="12" borderId="109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54" fillId="17" borderId="12" xfId="0" applyFont="1" applyFill="1" applyBorder="1" applyAlignment="1" applyProtection="1">
      <alignment horizontal="left" vertical="center"/>
      <protection locked="0"/>
    </xf>
    <xf numFmtId="0" fontId="54" fillId="17" borderId="18" xfId="0" applyFont="1" applyFill="1" applyBorder="1" applyAlignment="1" applyProtection="1">
      <alignment horizontal="left" vertical="center"/>
      <protection locked="0"/>
    </xf>
    <xf numFmtId="0" fontId="54" fillId="17" borderId="13" xfId="0" applyFont="1" applyFill="1" applyBorder="1" applyAlignment="1" applyProtection="1">
      <alignment horizontal="left" vertical="center"/>
      <protection locked="0"/>
    </xf>
    <xf numFmtId="14" fontId="54" fillId="17" borderId="12" xfId="0" applyNumberFormat="1" applyFont="1" applyFill="1" applyBorder="1" applyAlignment="1" applyProtection="1">
      <alignment horizontal="left" vertical="center"/>
      <protection locked="0"/>
    </xf>
    <xf numFmtId="14" fontId="54" fillId="17" borderId="18" xfId="0" applyNumberFormat="1" applyFont="1" applyFill="1" applyBorder="1" applyAlignment="1" applyProtection="1">
      <alignment horizontal="left" vertical="center"/>
      <protection locked="0"/>
    </xf>
    <xf numFmtId="14" fontId="54" fillId="17" borderId="13" xfId="0" applyNumberFormat="1" applyFont="1" applyFill="1" applyBorder="1" applyAlignment="1" applyProtection="1">
      <alignment horizontal="left" vertical="center"/>
      <protection locked="0"/>
    </xf>
    <xf numFmtId="0" fontId="54" fillId="31" borderId="113" xfId="0" applyFont="1" applyFill="1" applyBorder="1" applyAlignment="1">
      <alignment horizontal="center" vertical="top" wrapText="1"/>
    </xf>
    <xf numFmtId="0" fontId="54" fillId="31" borderId="114" xfId="0" applyFont="1" applyFill="1" applyBorder="1" applyAlignment="1">
      <alignment horizontal="center" vertical="top" wrapText="1"/>
    </xf>
    <xf numFmtId="0" fontId="54" fillId="31" borderId="112" xfId="0" applyFont="1" applyFill="1" applyBorder="1" applyAlignment="1">
      <alignment horizontal="center" vertical="center"/>
    </xf>
    <xf numFmtId="0" fontId="54" fillId="31" borderId="82" xfId="0" applyFont="1" applyFill="1" applyBorder="1" applyAlignment="1">
      <alignment horizontal="center" vertical="center"/>
    </xf>
    <xf numFmtId="0" fontId="54" fillId="31" borderId="90" xfId="0" applyFont="1" applyFill="1" applyBorder="1" applyAlignment="1">
      <alignment horizontal="center" vertical="top" wrapText="1"/>
    </xf>
    <xf numFmtId="0" fontId="54" fillId="31" borderId="115" xfId="0" applyFont="1" applyFill="1" applyBorder="1" applyAlignment="1">
      <alignment horizontal="center" vertical="top" wrapText="1"/>
    </xf>
    <xf numFmtId="0" fontId="53" fillId="0" borderId="12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61" fillId="23" borderId="9" xfId="2" applyFill="1" applyBorder="1" applyAlignment="1" applyProtection="1">
      <alignment horizontal="center"/>
      <protection hidden="1"/>
    </xf>
    <xf numFmtId="0" fontId="61" fillId="23" borderId="10" xfId="2" applyFill="1" applyBorder="1" applyAlignment="1" applyProtection="1">
      <alignment horizontal="center"/>
      <protection hidden="1"/>
    </xf>
    <xf numFmtId="0" fontId="61" fillId="23" borderId="10" xfId="2" applyFill="1" applyBorder="1" applyAlignment="1" applyProtection="1">
      <alignment horizontal="center"/>
    </xf>
    <xf numFmtId="0" fontId="61" fillId="23" borderId="11" xfId="2" applyFill="1" applyBorder="1" applyAlignment="1" applyProtection="1">
      <alignment horizontal="center"/>
    </xf>
    <xf numFmtId="0" fontId="110" fillId="0" borderId="0" xfId="0" applyFont="1" applyAlignment="1">
      <alignment horizontal="center" vertical="center" wrapText="1"/>
    </xf>
    <xf numFmtId="0" fontId="54" fillId="12" borderId="91" xfId="0" applyFont="1" applyFill="1" applyBorder="1" applyAlignment="1">
      <alignment horizontal="center" vertical="center" wrapText="1"/>
    </xf>
    <xf numFmtId="0" fontId="54" fillId="12" borderId="5" xfId="0" applyFont="1" applyFill="1" applyBorder="1" applyAlignment="1">
      <alignment horizontal="center" vertical="center" wrapText="1"/>
    </xf>
    <xf numFmtId="0" fontId="54" fillId="12" borderId="87" xfId="0" applyFont="1" applyFill="1" applyBorder="1" applyAlignment="1">
      <alignment horizontal="center" vertical="center" wrapText="1"/>
    </xf>
    <xf numFmtId="0" fontId="54" fillId="12" borderId="19" xfId="0" applyFont="1" applyFill="1" applyBorder="1" applyAlignment="1">
      <alignment horizontal="center" vertical="center" wrapText="1"/>
    </xf>
    <xf numFmtId="0" fontId="54" fillId="12" borderId="24" xfId="0" applyFont="1" applyFill="1" applyBorder="1" applyAlignment="1">
      <alignment horizontal="center" vertical="center" wrapText="1"/>
    </xf>
    <xf numFmtId="0" fontId="54" fillId="12" borderId="88" xfId="0" applyFont="1" applyFill="1" applyBorder="1" applyAlignment="1">
      <alignment horizontal="center" vertical="center" wrapText="1"/>
    </xf>
    <xf numFmtId="0" fontId="54" fillId="12" borderId="89" xfId="0" applyFont="1" applyFill="1" applyBorder="1" applyAlignment="1">
      <alignment horizontal="center" vertical="center" wrapText="1"/>
    </xf>
    <xf numFmtId="0" fontId="134" fillId="6" borderId="10" xfId="0" applyFont="1" applyFill="1" applyBorder="1" applyAlignment="1">
      <alignment horizontal="left"/>
    </xf>
    <xf numFmtId="0" fontId="134" fillId="6" borderId="11" xfId="0" applyFont="1" applyFill="1" applyBorder="1" applyAlignment="1">
      <alignment horizontal="left"/>
    </xf>
    <xf numFmtId="0" fontId="47" fillId="6" borderId="1" xfId="0" applyFont="1" applyFill="1" applyBorder="1" applyAlignment="1">
      <alignment horizontal="center"/>
    </xf>
    <xf numFmtId="0" fontId="47" fillId="6" borderId="2" xfId="0" applyFont="1" applyFill="1" applyBorder="1" applyAlignment="1">
      <alignment horizontal="center"/>
    </xf>
    <xf numFmtId="0" fontId="47" fillId="6" borderId="3" xfId="0" applyFont="1" applyFill="1" applyBorder="1" applyAlignment="1">
      <alignment horizontal="center"/>
    </xf>
    <xf numFmtId="0" fontId="47" fillId="6" borderId="4" xfId="0" applyFont="1" applyFill="1" applyBorder="1" applyAlignment="1">
      <alignment horizontal="center"/>
    </xf>
    <xf numFmtId="0" fontId="47" fillId="6" borderId="0" xfId="0" applyFont="1" applyFill="1" applyAlignment="1">
      <alignment horizontal="center"/>
    </xf>
    <xf numFmtId="0" fontId="47" fillId="6" borderId="5" xfId="0" applyFont="1" applyFill="1" applyBorder="1" applyAlignment="1">
      <alignment horizontal="center"/>
    </xf>
    <xf numFmtId="0" fontId="47" fillId="6" borderId="102" xfId="0" applyFont="1" applyFill="1" applyBorder="1" applyAlignment="1">
      <alignment horizontal="center"/>
    </xf>
    <xf numFmtId="0" fontId="47" fillId="6" borderId="80" xfId="0" applyFont="1" applyFill="1" applyBorder="1" applyAlignment="1">
      <alignment horizontal="center"/>
    </xf>
    <xf numFmtId="0" fontId="47" fillId="6" borderId="103" xfId="0" applyFont="1" applyFill="1" applyBorder="1" applyAlignment="1">
      <alignment horizontal="center"/>
    </xf>
    <xf numFmtId="0" fontId="54" fillId="12" borderId="111" xfId="0" applyFont="1" applyFill="1" applyBorder="1" applyAlignment="1">
      <alignment horizontal="center" vertical="center" wrapText="1"/>
    </xf>
    <xf numFmtId="0" fontId="54" fillId="12" borderId="4" xfId="0" applyFont="1" applyFill="1" applyBorder="1" applyAlignment="1">
      <alignment horizontal="center" vertical="center" wrapText="1"/>
    </xf>
    <xf numFmtId="0" fontId="54" fillId="12" borderId="6" xfId="0" applyFont="1" applyFill="1" applyBorder="1" applyAlignment="1">
      <alignment horizontal="center" vertical="center" wrapText="1"/>
    </xf>
    <xf numFmtId="0" fontId="30" fillId="23" borderId="60" xfId="0" applyFont="1" applyFill="1" applyBorder="1" applyAlignment="1">
      <alignment horizontal="center"/>
    </xf>
    <xf numFmtId="0" fontId="47" fillId="23" borderId="120" xfId="0" applyFont="1" applyFill="1" applyBorder="1" applyAlignment="1">
      <alignment horizontal="center"/>
    </xf>
    <xf numFmtId="0" fontId="29" fillId="0" borderId="116" xfId="0" applyFont="1" applyBorder="1" applyAlignment="1">
      <alignment horizontal="center"/>
    </xf>
    <xf numFmtId="0" fontId="47" fillId="0" borderId="59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/>
    <xf numFmtId="0" fontId="0" fillId="0" borderId="5" xfId="0" applyBorder="1"/>
    <xf numFmtId="167" fontId="54" fillId="7" borderId="42" xfId="1" applyNumberFormat="1" applyFont="1" applyFill="1" applyBorder="1" applyAlignment="1" applyProtection="1">
      <alignment horizontal="right" vertical="center"/>
      <protection hidden="1"/>
    </xf>
    <xf numFmtId="167" fontId="47" fillId="3" borderId="14" xfId="1" applyNumberFormat="1" applyFont="1" applyFill="1" applyBorder="1" applyAlignment="1" applyProtection="1">
      <alignment horizontal="right" vertical="center"/>
      <protection locked="0"/>
    </xf>
    <xf numFmtId="0" fontId="47" fillId="6" borderId="12" xfId="0" applyFont="1" applyFill="1" applyBorder="1" applyAlignment="1" applyProtection="1">
      <alignment horizontal="left" vertical="center"/>
      <protection hidden="1"/>
    </xf>
    <xf numFmtId="0" fontId="47" fillId="6" borderId="18" xfId="0" applyFont="1" applyFill="1" applyBorder="1" applyAlignment="1" applyProtection="1">
      <alignment horizontal="left" vertical="center"/>
      <protection hidden="1"/>
    </xf>
    <xf numFmtId="0" fontId="47" fillId="6" borderId="13" xfId="0" applyFont="1" applyFill="1" applyBorder="1" applyAlignment="1" applyProtection="1">
      <alignment horizontal="left" vertical="center"/>
      <protection hidden="1"/>
    </xf>
    <xf numFmtId="0" fontId="0" fillId="0" borderId="12" xfId="0" applyBorder="1" applyAlignment="1" applyProtection="1">
      <alignment horizontal="left" vertical="center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0" fillId="0" borderId="13" xfId="0" applyBorder="1" applyAlignment="1" applyProtection="1">
      <alignment horizontal="left" vertical="center"/>
      <protection hidden="1"/>
    </xf>
    <xf numFmtId="0" fontId="47" fillId="0" borderId="12" xfId="0" applyFont="1" applyBorder="1" applyAlignment="1" applyProtection="1">
      <alignment horizontal="left" vertical="center"/>
      <protection hidden="1"/>
    </xf>
    <xf numFmtId="0" fontId="47" fillId="0" borderId="18" xfId="0" applyFont="1" applyBorder="1" applyAlignment="1" applyProtection="1">
      <alignment horizontal="left" vertical="center"/>
      <protection hidden="1"/>
    </xf>
    <xf numFmtId="0" fontId="47" fillId="0" borderId="13" xfId="0" applyFont="1" applyBorder="1" applyAlignment="1" applyProtection="1">
      <alignment horizontal="left" vertical="center"/>
      <protection hidden="1"/>
    </xf>
    <xf numFmtId="0" fontId="42" fillId="0" borderId="12" xfId="0" applyFont="1" applyBorder="1" applyAlignment="1" applyProtection="1">
      <alignment horizontal="left" vertical="center"/>
      <protection hidden="1"/>
    </xf>
    <xf numFmtId="0" fontId="47" fillId="0" borderId="1" xfId="0" applyFont="1" applyBorder="1" applyAlignment="1" applyProtection="1">
      <alignment horizontal="center"/>
      <protection hidden="1"/>
    </xf>
    <xf numFmtId="0" fontId="47" fillId="0" borderId="3" xfId="0" applyFont="1" applyBorder="1" applyAlignment="1" applyProtection="1">
      <alignment horizontal="center"/>
      <protection hidden="1"/>
    </xf>
    <xf numFmtId="0" fontId="59" fillId="15" borderId="23" xfId="0" applyFont="1" applyFill="1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81" fillId="0" borderId="23" xfId="0" applyFont="1" applyBorder="1" applyAlignment="1" applyProtection="1">
      <alignment horizontal="center" vertical="center" textRotation="90" wrapText="1"/>
      <protection hidden="1"/>
    </xf>
    <xf numFmtId="0" fontId="81" fillId="0" borderId="19" xfId="0" applyFont="1" applyBorder="1" applyAlignment="1" applyProtection="1">
      <alignment horizontal="center" vertical="center" textRotation="90" wrapText="1"/>
      <protection hidden="1"/>
    </xf>
    <xf numFmtId="0" fontId="81" fillId="0" borderId="24" xfId="0" applyFont="1" applyBorder="1" applyAlignment="1" applyProtection="1">
      <alignment horizontal="center" vertical="center" textRotation="90" wrapText="1"/>
      <protection hidden="1"/>
    </xf>
    <xf numFmtId="0" fontId="47" fillId="0" borderId="4" xfId="0" applyFont="1" applyBorder="1" applyAlignment="1" applyProtection="1">
      <alignment horizontal="center"/>
      <protection hidden="1"/>
    </xf>
    <xf numFmtId="0" fontId="47" fillId="0" borderId="5" xfId="0" applyFont="1" applyBorder="1" applyAlignment="1" applyProtection="1">
      <alignment horizontal="center"/>
      <protection hidden="1"/>
    </xf>
    <xf numFmtId="0" fontId="47" fillId="0" borderId="6" xfId="0" applyFont="1" applyBorder="1" applyAlignment="1" applyProtection="1">
      <alignment horizontal="center"/>
      <protection hidden="1"/>
    </xf>
    <xf numFmtId="0" fontId="47" fillId="0" borderId="8" xfId="0" applyFont="1" applyBorder="1" applyAlignment="1" applyProtection="1">
      <alignment horizontal="center"/>
      <protection hidden="1"/>
    </xf>
    <xf numFmtId="167" fontId="47" fillId="3" borderId="12" xfId="1" applyNumberFormat="1" applyFont="1" applyFill="1" applyBorder="1" applyAlignment="1" applyProtection="1">
      <alignment horizontal="right" vertical="center"/>
      <protection locked="0"/>
    </xf>
    <xf numFmtId="167" fontId="47" fillId="3" borderId="13" xfId="1" applyNumberFormat="1" applyFont="1" applyFill="1" applyBorder="1" applyAlignment="1" applyProtection="1">
      <alignment horizontal="right" vertical="center"/>
      <protection locked="0"/>
    </xf>
    <xf numFmtId="0" fontId="53" fillId="0" borderId="39" xfId="0" applyFont="1" applyBorder="1" applyAlignment="1" applyProtection="1">
      <alignment horizontal="left" vertical="center"/>
      <protection hidden="1"/>
    </xf>
    <xf numFmtId="0" fontId="53" fillId="0" borderId="40" xfId="0" applyFont="1" applyBorder="1" applyAlignment="1" applyProtection="1">
      <alignment horizontal="left" vertical="center"/>
      <protection hidden="1"/>
    </xf>
    <xf numFmtId="0" fontId="53" fillId="0" borderId="41" xfId="0" applyFont="1" applyBorder="1" applyAlignment="1" applyProtection="1">
      <alignment horizontal="left" vertical="center"/>
      <protection hidden="1"/>
    </xf>
    <xf numFmtId="167" fontId="54" fillId="7" borderId="39" xfId="1" applyNumberFormat="1" applyFont="1" applyFill="1" applyBorder="1" applyAlignment="1" applyProtection="1">
      <alignment horizontal="right" vertical="center"/>
      <protection hidden="1"/>
    </xf>
    <xf numFmtId="167" fontId="54" fillId="7" borderId="41" xfId="1" applyNumberFormat="1" applyFont="1" applyFill="1" applyBorder="1" applyAlignment="1" applyProtection="1">
      <alignment horizontal="right" vertical="center"/>
      <protection hidden="1"/>
    </xf>
    <xf numFmtId="0" fontId="59" fillId="0" borderId="12" xfId="0" applyFont="1" applyBorder="1" applyAlignment="1" applyProtection="1">
      <alignment horizontal="left" vertical="center"/>
      <protection hidden="1"/>
    </xf>
    <xf numFmtId="0" fontId="59" fillId="0" borderId="18" xfId="0" applyFont="1" applyBorder="1" applyAlignment="1" applyProtection="1">
      <alignment horizontal="left" vertical="center"/>
      <protection hidden="1"/>
    </xf>
    <xf numFmtId="0" fontId="59" fillId="0" borderId="13" xfId="0" applyFont="1" applyBorder="1" applyAlignment="1" applyProtection="1">
      <alignment horizontal="left" vertical="center"/>
      <protection hidden="1"/>
    </xf>
    <xf numFmtId="167" fontId="59" fillId="3" borderId="12" xfId="1" applyNumberFormat="1" applyFont="1" applyFill="1" applyBorder="1" applyAlignment="1" applyProtection="1">
      <alignment horizontal="right" vertical="center"/>
      <protection locked="0"/>
    </xf>
    <xf numFmtId="167" fontId="59" fillId="3" borderId="13" xfId="1" applyNumberFormat="1" applyFont="1" applyFill="1" applyBorder="1" applyAlignment="1" applyProtection="1">
      <alignment horizontal="right" vertical="center"/>
      <protection locked="0"/>
    </xf>
    <xf numFmtId="0" fontId="59" fillId="2" borderId="0" xfId="0" applyFont="1" applyFill="1" applyAlignment="1" applyProtection="1">
      <alignment horizontal="center" vertical="center"/>
      <protection hidden="1"/>
    </xf>
    <xf numFmtId="0" fontId="59" fillId="3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6" xfId="0" applyNumberFormat="1" applyBorder="1" applyAlignment="1" applyProtection="1">
      <alignment horizontal="center"/>
      <protection hidden="1"/>
    </xf>
    <xf numFmtId="49" fontId="0" fillId="0" borderId="8" xfId="0" applyNumberFormat="1" applyBorder="1" applyAlignment="1" applyProtection="1">
      <alignment horizontal="center"/>
      <protection hidden="1"/>
    </xf>
    <xf numFmtId="0" fontId="79" fillId="3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59" fillId="2" borderId="12" xfId="0" applyFont="1" applyFill="1" applyBorder="1" applyAlignment="1" applyProtection="1">
      <alignment horizontal="center"/>
      <protection hidden="1"/>
    </xf>
    <xf numFmtId="0" fontId="0" fillId="0" borderId="18" xfId="0" applyBorder="1"/>
    <xf numFmtId="0" fontId="0" fillId="0" borderId="13" xfId="0" applyBorder="1"/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59" fillId="2" borderId="18" xfId="0" applyFont="1" applyFill="1" applyBorder="1" applyAlignment="1" applyProtection="1">
      <alignment horizontal="center"/>
      <protection hidden="1"/>
    </xf>
    <xf numFmtId="0" fontId="59" fillId="2" borderId="13" xfId="0" applyFont="1" applyFill="1" applyBorder="1" applyAlignment="1" applyProtection="1">
      <alignment horizontal="center"/>
      <protection hidden="1"/>
    </xf>
    <xf numFmtId="0" fontId="53" fillId="8" borderId="0" xfId="0" applyFont="1" applyFill="1" applyAlignment="1" applyProtection="1">
      <alignment horizontal="center" vertical="center"/>
      <protection hidden="1"/>
    </xf>
    <xf numFmtId="10" fontId="54" fillId="8" borderId="0" xfId="0" applyNumberFormat="1" applyFont="1" applyFill="1" applyAlignment="1" applyProtection="1">
      <alignment horizontal="center"/>
      <protection hidden="1"/>
    </xf>
    <xf numFmtId="2" fontId="84" fillId="16" borderId="70" xfId="0" applyNumberFormat="1" applyFont="1" applyFill="1" applyBorder="1" applyAlignment="1" applyProtection="1">
      <alignment horizontal="center" vertical="center"/>
      <protection hidden="1"/>
    </xf>
    <xf numFmtId="2" fontId="84" fillId="16" borderId="72" xfId="0" applyNumberFormat="1" applyFont="1" applyFill="1" applyBorder="1" applyAlignment="1" applyProtection="1">
      <alignment horizontal="center" vertical="center"/>
      <protection hidden="1"/>
    </xf>
    <xf numFmtId="2" fontId="84" fillId="16" borderId="71" xfId="0" applyNumberFormat="1" applyFont="1" applyFill="1" applyBorder="1" applyAlignment="1" applyProtection="1">
      <alignment horizontal="center" vertical="center"/>
      <protection hidden="1"/>
    </xf>
    <xf numFmtId="0" fontId="47" fillId="3" borderId="7" xfId="0" applyFont="1" applyFill="1" applyBorder="1" applyAlignment="1" applyProtection="1">
      <alignment horizontal="left"/>
      <protection locked="0"/>
    </xf>
    <xf numFmtId="170" fontId="84" fillId="7" borderId="6" xfId="0" applyNumberFormat="1" applyFont="1" applyFill="1" applyBorder="1" applyAlignment="1" applyProtection="1">
      <alignment horizontal="center"/>
      <protection hidden="1"/>
    </xf>
    <xf numFmtId="170" fontId="84" fillId="7" borderId="8" xfId="0" applyNumberFormat="1" applyFont="1" applyFill="1" applyBorder="1" applyAlignment="1" applyProtection="1">
      <alignment horizontal="center"/>
      <protection hidden="1"/>
    </xf>
    <xf numFmtId="0" fontId="47" fillId="0" borderId="0" xfId="0" applyFont="1" applyAlignment="1" applyProtection="1">
      <alignment horizontal="left" wrapText="1"/>
      <protection hidden="1"/>
    </xf>
    <xf numFmtId="49" fontId="46" fillId="6" borderId="0" xfId="0" applyNumberFormat="1" applyFont="1" applyFill="1" applyAlignment="1" applyProtection="1">
      <alignment horizontal="left" wrapText="1"/>
      <protection hidden="1"/>
    </xf>
    <xf numFmtId="49" fontId="47" fillId="6" borderId="0" xfId="0" applyNumberFormat="1" applyFont="1" applyFill="1" applyAlignment="1" applyProtection="1">
      <alignment horizontal="left" wrapText="1"/>
      <protection hidden="1"/>
    </xf>
    <xf numFmtId="0" fontId="123" fillId="0" borderId="0" xfId="0" applyFont="1" applyAlignment="1" applyProtection="1">
      <alignment horizontal="center" vertical="center" wrapText="1"/>
      <protection hidden="1"/>
    </xf>
    <xf numFmtId="14" fontId="52" fillId="2" borderId="7" xfId="0" applyNumberFormat="1" applyFont="1" applyFill="1" applyBorder="1" applyAlignment="1" applyProtection="1">
      <alignment horizontal="left"/>
      <protection hidden="1"/>
    </xf>
    <xf numFmtId="0" fontId="61" fillId="0" borderId="10" xfId="2" applyBorder="1" applyAlignment="1" applyProtection="1"/>
    <xf numFmtId="0" fontId="61" fillId="0" borderId="11" xfId="2" applyBorder="1" applyAlignment="1" applyProtection="1"/>
    <xf numFmtId="0" fontId="93" fillId="2" borderId="1" xfId="0" applyFont="1" applyFill="1" applyBorder="1" applyAlignment="1">
      <alignment horizontal="center"/>
    </xf>
    <xf numFmtId="0" fontId="93" fillId="2" borderId="2" xfId="0" applyFont="1" applyFill="1" applyBorder="1" applyAlignment="1">
      <alignment horizontal="center"/>
    </xf>
    <xf numFmtId="0" fontId="94" fillId="0" borderId="3" xfId="0" applyFont="1" applyBorder="1" applyAlignment="1">
      <alignment horizontal="center"/>
    </xf>
    <xf numFmtId="0" fontId="94" fillId="2" borderId="4" xfId="0" applyFont="1" applyFill="1" applyBorder="1" applyAlignment="1">
      <alignment horizontal="center" vertical="center"/>
    </xf>
    <xf numFmtId="0" fontId="94" fillId="2" borderId="0" xfId="0" applyFont="1" applyFill="1" applyAlignment="1">
      <alignment horizontal="center" vertical="center"/>
    </xf>
    <xf numFmtId="0" fontId="94" fillId="0" borderId="5" xfId="0" applyFont="1" applyBorder="1" applyAlignment="1">
      <alignment horizontal="center" vertical="center"/>
    </xf>
    <xf numFmtId="0" fontId="93" fillId="2" borderId="4" xfId="0" applyFont="1" applyFill="1" applyBorder="1" applyAlignment="1">
      <alignment horizontal="center"/>
    </xf>
    <xf numFmtId="0" fontId="93" fillId="2" borderId="0" xfId="0" applyFont="1" applyFill="1" applyAlignment="1">
      <alignment horizontal="center"/>
    </xf>
    <xf numFmtId="0" fontId="94" fillId="0" borderId="5" xfId="0" applyFont="1" applyBorder="1" applyAlignment="1">
      <alignment horizontal="center"/>
    </xf>
    <xf numFmtId="0" fontId="80" fillId="0" borderId="0" xfId="0" applyFont="1" applyAlignment="1">
      <alignment horizontal="center"/>
    </xf>
    <xf numFmtId="0" fontId="80" fillId="0" borderId="52" xfId="0" applyFont="1" applyBorder="1" applyAlignment="1">
      <alignment horizontal="center"/>
    </xf>
    <xf numFmtId="0" fontId="80" fillId="0" borderId="53" xfId="0" applyFont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59" fillId="0" borderId="7" xfId="0" applyFont="1" applyBorder="1" applyAlignment="1">
      <alignment horizontal="center"/>
    </xf>
    <xf numFmtId="0" fontId="48" fillId="9" borderId="7" xfId="0" applyFont="1" applyFill="1" applyBorder="1" applyProtection="1">
      <protection locked="0"/>
    </xf>
    <xf numFmtId="0" fontId="81" fillId="0" borderId="0" xfId="0" applyFont="1" applyAlignment="1">
      <alignment horizontal="center" wrapText="1"/>
    </xf>
    <xf numFmtId="0" fontId="59" fillId="0" borderId="0" xfId="0" applyFont="1" applyAlignment="1">
      <alignment horizontal="left" vertical="top"/>
    </xf>
    <xf numFmtId="0" fontId="59" fillId="0" borderId="0" xfId="0" applyFont="1" applyAlignment="1">
      <alignment horizontal="left"/>
    </xf>
    <xf numFmtId="0" fontId="0" fillId="9" borderId="0" xfId="0" applyFill="1" applyAlignment="1" applyProtection="1">
      <alignment horizontal="center" vertical="top" wrapText="1"/>
      <protection locked="0"/>
    </xf>
    <xf numFmtId="0" fontId="48" fillId="9" borderId="0" xfId="0" applyFont="1" applyFill="1" applyAlignment="1" applyProtection="1">
      <alignment horizontal="center" vertical="top" wrapText="1"/>
      <protection locked="0"/>
    </xf>
    <xf numFmtId="0" fontId="48" fillId="6" borderId="0" xfId="0" applyFont="1" applyFill="1" applyAlignment="1">
      <alignment horizontal="center"/>
    </xf>
    <xf numFmtId="0" fontId="53" fillId="0" borderId="66" xfId="0" applyFont="1" applyBorder="1" applyAlignment="1">
      <alignment vertical="center" wrapText="1"/>
    </xf>
    <xf numFmtId="0" fontId="53" fillId="0" borderId="73" xfId="0" applyFont="1" applyBorder="1" applyAlignment="1">
      <alignment vertical="center" wrapText="1"/>
    </xf>
    <xf numFmtId="0" fontId="53" fillId="0" borderId="74" xfId="0" applyFont="1" applyBorder="1" applyAlignment="1">
      <alignment vertical="center" wrapText="1"/>
    </xf>
    <xf numFmtId="0" fontId="36" fillId="0" borderId="66" xfId="0" applyFont="1" applyBorder="1" applyAlignment="1">
      <alignment vertical="center" wrapText="1"/>
    </xf>
    <xf numFmtId="0" fontId="36" fillId="0" borderId="73" xfId="0" applyFont="1" applyBorder="1" applyAlignment="1">
      <alignment vertical="center" wrapText="1"/>
    </xf>
    <xf numFmtId="0" fontId="36" fillId="0" borderId="74" xfId="0" applyFont="1" applyBorder="1" applyAlignment="1">
      <alignment vertical="center" wrapText="1"/>
    </xf>
    <xf numFmtId="0" fontId="168" fillId="0" borderId="66" xfId="0" applyFont="1" applyBorder="1" applyAlignment="1">
      <alignment vertical="top" wrapText="1"/>
    </xf>
    <xf numFmtId="0" fontId="168" fillId="0" borderId="74" xfId="0" applyFont="1" applyBorder="1" applyAlignment="1">
      <alignment vertical="top" wrapText="1"/>
    </xf>
    <xf numFmtId="0" fontId="36" fillId="0" borderId="66" xfId="0" applyFont="1" applyBorder="1" applyAlignment="1">
      <alignment horizontal="left" vertical="top" wrapText="1"/>
    </xf>
    <xf numFmtId="0" fontId="36" fillId="0" borderId="73" xfId="0" applyFont="1" applyBorder="1" applyAlignment="1">
      <alignment horizontal="left" vertical="top" wrapText="1"/>
    </xf>
    <xf numFmtId="0" fontId="36" fillId="0" borderId="74" xfId="0" applyFont="1" applyBorder="1" applyAlignment="1">
      <alignment horizontal="left" vertical="top" wrapText="1"/>
    </xf>
    <xf numFmtId="0" fontId="50" fillId="27" borderId="9" xfId="0" applyFont="1" applyFill="1" applyBorder="1" applyAlignment="1">
      <alignment horizontal="center" vertical="center"/>
    </xf>
    <xf numFmtId="0" fontId="50" fillId="27" borderId="10" xfId="0" applyFont="1" applyFill="1" applyBorder="1" applyAlignment="1">
      <alignment horizontal="center" vertical="center"/>
    </xf>
    <xf numFmtId="0" fontId="50" fillId="27" borderId="106" xfId="0" applyFont="1" applyFill="1" applyBorder="1" applyAlignment="1">
      <alignment horizontal="center" vertical="center"/>
    </xf>
    <xf numFmtId="0" fontId="53" fillId="0" borderId="0" xfId="0" applyFont="1" applyAlignment="1">
      <alignment vertical="center" wrapText="1"/>
    </xf>
    <xf numFmtId="0" fontId="169" fillId="0" borderId="0" xfId="0" applyFont="1" applyAlignment="1">
      <alignment vertical="center"/>
    </xf>
    <xf numFmtId="0" fontId="170" fillId="0" borderId="0" xfId="0" applyFont="1" applyAlignment="1">
      <alignment vertical="center" wrapText="1"/>
    </xf>
    <xf numFmtId="0" fontId="168" fillId="0" borderId="0" xfId="0" applyFont="1" applyAlignment="1">
      <alignment vertical="center" wrapText="1"/>
    </xf>
    <xf numFmtId="0" fontId="51" fillId="2" borderId="1" xfId="0" applyFont="1" applyFill="1" applyBorder="1" applyAlignment="1">
      <alignment wrapText="1"/>
    </xf>
    <xf numFmtId="0" fontId="51" fillId="2" borderId="2" xfId="0" applyFont="1" applyFill="1" applyBorder="1"/>
    <xf numFmtId="0" fontId="51" fillId="2" borderId="3" xfId="0" applyFont="1" applyFill="1" applyBorder="1"/>
    <xf numFmtId="0" fontId="51" fillId="2" borderId="4" xfId="0" applyFont="1" applyFill="1" applyBorder="1"/>
    <xf numFmtId="0" fontId="51" fillId="2" borderId="0" xfId="0" applyFont="1" applyFill="1"/>
    <xf numFmtId="0" fontId="51" fillId="2" borderId="5" xfId="0" applyFont="1" applyFill="1" applyBorder="1"/>
    <xf numFmtId="0" fontId="51" fillId="2" borderId="6" xfId="0" applyFont="1" applyFill="1" applyBorder="1"/>
    <xf numFmtId="0" fontId="51" fillId="2" borderId="7" xfId="0" applyFont="1" applyFill="1" applyBorder="1"/>
    <xf numFmtId="0" fontId="51" fillId="2" borderId="8" xfId="0" applyFont="1" applyFill="1" applyBorder="1"/>
    <xf numFmtId="0" fontId="48" fillId="6" borderId="4" xfId="0" applyFont="1" applyFill="1" applyBorder="1"/>
    <xf numFmtId="0" fontId="50" fillId="0" borderId="0" xfId="0" applyFont="1" applyAlignment="1">
      <alignment horizontal="center" wrapText="1"/>
    </xf>
    <xf numFmtId="0" fontId="53" fillId="0" borderId="112" xfId="0" applyFont="1" applyBorder="1" applyAlignment="1">
      <alignment horizontal="center"/>
    </xf>
    <xf numFmtId="0" fontId="53" fillId="0" borderId="82" xfId="0" applyFont="1" applyBorder="1" applyAlignment="1">
      <alignment horizontal="center"/>
    </xf>
    <xf numFmtId="0" fontId="53" fillId="0" borderId="83" xfId="0" applyFont="1" applyBorder="1" applyAlignment="1">
      <alignment horizontal="center"/>
    </xf>
  </cellXfs>
  <cellStyles count="31">
    <cellStyle name="40 % - Akzent1 2" xfId="20" xr:uid="{00000000-0005-0000-0000-000000000000}"/>
    <cellStyle name="40 % - Akzent3" xfId="6" builtinId="39"/>
    <cellStyle name="40 % - Akzent3 2" xfId="21" xr:uid="{00000000-0005-0000-0000-000002000000}"/>
    <cellStyle name="40% - Akzent1 2" xfId="8" xr:uid="{00000000-0005-0000-0000-000003000000}"/>
    <cellStyle name="40% - Akzent3 2" xfId="9" xr:uid="{00000000-0005-0000-0000-000004000000}"/>
    <cellStyle name="Datum" xfId="10" xr:uid="{00000000-0005-0000-0000-000005000000}"/>
    <cellStyle name="Datum 2" xfId="22" xr:uid="{00000000-0005-0000-0000-000006000000}"/>
    <cellStyle name="Dezimal [0] 2" xfId="23" xr:uid="{00000000-0005-0000-0000-000007000000}"/>
    <cellStyle name="Eingabe 2" xfId="5" xr:uid="{00000000-0005-0000-0000-000008000000}"/>
    <cellStyle name="Eingabe 2 2" xfId="11" xr:uid="{00000000-0005-0000-0000-000009000000}"/>
    <cellStyle name="Eingabe 3" xfId="12" xr:uid="{00000000-0005-0000-0000-00000A000000}"/>
    <cellStyle name="Formelfeld" xfId="13" xr:uid="{00000000-0005-0000-0000-00000B000000}"/>
    <cellStyle name="Formular" xfId="14" xr:uid="{00000000-0005-0000-0000-00000C000000}"/>
    <cellStyle name="Komma" xfId="1" builtinId="3"/>
    <cellStyle name="Komma 2" xfId="24" xr:uid="{00000000-0005-0000-0000-00000E000000}"/>
    <cellStyle name="Link" xfId="2" builtinId="8"/>
    <cellStyle name="Link 2" xfId="25" xr:uid="{00000000-0005-0000-0000-000010000000}"/>
    <cellStyle name="Prozent" xfId="4" builtinId="5"/>
    <cellStyle name="Prozent 2" xfId="7" xr:uid="{00000000-0005-0000-0000-000012000000}"/>
    <cellStyle name="Prozent 2 2" xfId="26" xr:uid="{00000000-0005-0000-0000-000013000000}"/>
    <cellStyle name="Standard" xfId="0" builtinId="0"/>
    <cellStyle name="Standard 2" xfId="15" xr:uid="{00000000-0005-0000-0000-000015000000}"/>
    <cellStyle name="Standard 2 2" xfId="27" xr:uid="{00000000-0005-0000-0000-000016000000}"/>
    <cellStyle name="Standard 3" xfId="28" xr:uid="{00000000-0005-0000-0000-000017000000}"/>
    <cellStyle name="Standard 4" xfId="19" xr:uid="{00000000-0005-0000-0000-000018000000}"/>
    <cellStyle name="Stunden" xfId="16" xr:uid="{00000000-0005-0000-0000-000019000000}"/>
    <cellStyle name="Text" xfId="17" xr:uid="{00000000-0005-0000-0000-00001A000000}"/>
    <cellStyle name="VZK" xfId="18" xr:uid="{00000000-0005-0000-0000-00001B000000}"/>
    <cellStyle name="Währung" xfId="3" builtinId="4"/>
    <cellStyle name="Währung [0] 2" xfId="30" xr:uid="{00000000-0005-0000-0000-00001D000000}"/>
    <cellStyle name="Währung 2" xfId="29" xr:uid="{00000000-0005-0000-0000-00001E000000}"/>
  </cellStyles>
  <dxfs count="131"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fgColor auto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fgColor auto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fgColor auto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bottom/>
        <vertical/>
        <horizontal/>
      </border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fgColor auto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fgColor auto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b/>
        <i val="0"/>
        <color auto="1"/>
      </font>
      <fill>
        <patternFill>
          <fgColor auto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1"/>
      </font>
      <fill>
        <patternFill>
          <f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fgColor theme="0"/>
        </patternFill>
      </fill>
    </dxf>
    <dxf>
      <font>
        <color theme="0" tint="-4.9989318521683403E-2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ill>
        <patternFill>
          <bgColor theme="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>
          <bgColor theme="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>
          <bgColor theme="0"/>
        </patternFill>
      </fill>
    </dxf>
    <dxf>
      <font>
        <color theme="0" tint="-4.9989318521683403E-2"/>
      </font>
    </dxf>
    <dxf>
      <font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auto="1"/>
      </font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7" tint="0.79998168889431442"/>
      </font>
    </dxf>
    <dxf>
      <font>
        <color theme="7" tint="0.79998168889431442"/>
      </font>
      <fill>
        <patternFill>
          <bgColor theme="7" tint="0.79998168889431442"/>
        </patternFill>
      </fill>
    </dxf>
    <dxf>
      <font>
        <b/>
        <i val="0"/>
        <color theme="1"/>
      </font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b/>
        <i val="0"/>
        <color theme="1"/>
      </font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ill>
        <patternFill>
          <bgColor theme="0"/>
        </patternFill>
      </fill>
    </dxf>
    <dxf>
      <font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FBFD95"/>
        </patternFill>
      </fill>
    </dxf>
    <dxf>
      <font>
        <color auto="1"/>
      </font>
      <border>
        <right style="thin">
          <color auto="1"/>
        </right>
        <vertical/>
        <horizontal/>
      </border>
    </dxf>
    <dxf>
      <font>
        <color auto="1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  <fill>
        <patternFill>
          <fgColor theme="0"/>
        </patternFill>
      </fill>
      <border>
        <vertical/>
        <horizontal/>
      </border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lenformat 1" pivot="0" count="2" xr9:uid="{00000000-0011-0000-FFFF-FFFF00000000}">
      <tableStyleElement type="wholeTable" dxfId="130"/>
      <tableStyleElement type="totalRow" dxfId="129"/>
    </tableStyle>
  </tableStyles>
  <colors>
    <mruColors>
      <color rgb="FFCCECFF"/>
      <color rgb="FFFFEA97"/>
      <color rgb="FFFF00FF"/>
      <color rgb="FFFFF4CA"/>
      <color rgb="FF99CCFF"/>
      <color rgb="FFFBFD95"/>
      <color rgb="FFF2F2F2"/>
      <color rgb="FF660066"/>
      <color rgb="FF000066"/>
      <color rgb="FF09D2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40</xdr:row>
          <xdr:rowOff>38100</xdr:rowOff>
        </xdr:from>
        <xdr:to>
          <xdr:col>8</xdr:col>
          <xdr:colOff>247650</xdr:colOff>
          <xdr:row>42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44</xdr:row>
          <xdr:rowOff>123825</xdr:rowOff>
        </xdr:from>
        <xdr:to>
          <xdr:col>12</xdr:col>
          <xdr:colOff>466725</xdr:colOff>
          <xdr:row>46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661146</xdr:colOff>
      <xdr:row>19</xdr:row>
      <xdr:rowOff>134471</xdr:rowOff>
    </xdr:from>
    <xdr:to>
      <xdr:col>21</xdr:col>
      <xdr:colOff>799113</xdr:colOff>
      <xdr:row>19</xdr:row>
      <xdr:rowOff>619103</xdr:rowOff>
    </xdr:to>
    <xdr:sp macro="" textlink="">
      <xdr:nvSpPr>
        <xdr:cNvPr id="2" name="Pfeil nach recht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434171" y="3933825"/>
          <a:ext cx="976167" cy="0"/>
        </a:xfrm>
        <a:prstGeom prst="righ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33</xdr:row>
          <xdr:rowOff>28575</xdr:rowOff>
        </xdr:from>
        <xdr:to>
          <xdr:col>14</xdr:col>
          <xdr:colOff>314325</xdr:colOff>
          <xdr:row>34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34</xdr:row>
          <xdr:rowOff>28575</xdr:rowOff>
        </xdr:from>
        <xdr:to>
          <xdr:col>14</xdr:col>
          <xdr:colOff>314325</xdr:colOff>
          <xdr:row>35</xdr:row>
          <xdr:rowOff>28575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5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35</xdr:row>
          <xdr:rowOff>28575</xdr:rowOff>
        </xdr:from>
        <xdr:to>
          <xdr:col>14</xdr:col>
          <xdr:colOff>314325</xdr:colOff>
          <xdr:row>36</xdr:row>
          <xdr:rowOff>28575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5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36</xdr:row>
          <xdr:rowOff>28575</xdr:rowOff>
        </xdr:from>
        <xdr:to>
          <xdr:col>14</xdr:col>
          <xdr:colOff>314325</xdr:colOff>
          <xdr:row>37</xdr:row>
          <xdr:rowOff>28575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5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37</xdr:row>
          <xdr:rowOff>28575</xdr:rowOff>
        </xdr:from>
        <xdr:to>
          <xdr:col>14</xdr:col>
          <xdr:colOff>314325</xdr:colOff>
          <xdr:row>38</xdr:row>
          <xdr:rowOff>28575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5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38</xdr:row>
          <xdr:rowOff>28575</xdr:rowOff>
        </xdr:from>
        <xdr:to>
          <xdr:col>14</xdr:col>
          <xdr:colOff>314325</xdr:colOff>
          <xdr:row>39</xdr:row>
          <xdr:rowOff>28575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5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39</xdr:row>
          <xdr:rowOff>28575</xdr:rowOff>
        </xdr:from>
        <xdr:to>
          <xdr:col>14</xdr:col>
          <xdr:colOff>314325</xdr:colOff>
          <xdr:row>40</xdr:row>
          <xdr:rowOff>28575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5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40</xdr:row>
          <xdr:rowOff>28575</xdr:rowOff>
        </xdr:from>
        <xdr:to>
          <xdr:col>14</xdr:col>
          <xdr:colOff>314325</xdr:colOff>
          <xdr:row>41</xdr:row>
          <xdr:rowOff>28575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5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41</xdr:row>
          <xdr:rowOff>28575</xdr:rowOff>
        </xdr:from>
        <xdr:to>
          <xdr:col>14</xdr:col>
          <xdr:colOff>314325</xdr:colOff>
          <xdr:row>42</xdr:row>
          <xdr:rowOff>28575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5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51</xdr:row>
          <xdr:rowOff>28575</xdr:rowOff>
        </xdr:from>
        <xdr:to>
          <xdr:col>14</xdr:col>
          <xdr:colOff>314325</xdr:colOff>
          <xdr:row>52</xdr:row>
          <xdr:rowOff>28575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5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52</xdr:row>
          <xdr:rowOff>28575</xdr:rowOff>
        </xdr:from>
        <xdr:to>
          <xdr:col>14</xdr:col>
          <xdr:colOff>314325</xdr:colOff>
          <xdr:row>53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5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53</xdr:row>
          <xdr:rowOff>28575</xdr:rowOff>
        </xdr:from>
        <xdr:to>
          <xdr:col>14</xdr:col>
          <xdr:colOff>314325</xdr:colOff>
          <xdr:row>54</xdr:row>
          <xdr:rowOff>28575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5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54</xdr:row>
          <xdr:rowOff>28575</xdr:rowOff>
        </xdr:from>
        <xdr:to>
          <xdr:col>14</xdr:col>
          <xdr:colOff>314325</xdr:colOff>
          <xdr:row>55</xdr:row>
          <xdr:rowOff>28575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5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55</xdr:row>
          <xdr:rowOff>28575</xdr:rowOff>
        </xdr:from>
        <xdr:to>
          <xdr:col>14</xdr:col>
          <xdr:colOff>314325</xdr:colOff>
          <xdr:row>56</xdr:row>
          <xdr:rowOff>28575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5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56</xdr:row>
          <xdr:rowOff>28575</xdr:rowOff>
        </xdr:from>
        <xdr:to>
          <xdr:col>14</xdr:col>
          <xdr:colOff>314325</xdr:colOff>
          <xdr:row>57</xdr:row>
          <xdr:rowOff>28575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5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58</xdr:row>
          <xdr:rowOff>28575</xdr:rowOff>
        </xdr:from>
        <xdr:to>
          <xdr:col>14</xdr:col>
          <xdr:colOff>314325</xdr:colOff>
          <xdr:row>59</xdr:row>
          <xdr:rowOff>28575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5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32</xdr:row>
          <xdr:rowOff>28575</xdr:rowOff>
        </xdr:from>
        <xdr:to>
          <xdr:col>14</xdr:col>
          <xdr:colOff>314325</xdr:colOff>
          <xdr:row>33</xdr:row>
          <xdr:rowOff>28575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5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11</xdr:row>
          <xdr:rowOff>0</xdr:rowOff>
        </xdr:from>
        <xdr:to>
          <xdr:col>3</xdr:col>
          <xdr:colOff>990600</xdr:colOff>
          <xdr:row>12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5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13</xdr:row>
          <xdr:rowOff>0</xdr:rowOff>
        </xdr:from>
        <xdr:to>
          <xdr:col>3</xdr:col>
          <xdr:colOff>990600</xdr:colOff>
          <xdr:row>14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5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15</xdr:row>
          <xdr:rowOff>0</xdr:rowOff>
        </xdr:from>
        <xdr:to>
          <xdr:col>3</xdr:col>
          <xdr:colOff>990600</xdr:colOff>
          <xdr:row>16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5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17</xdr:row>
          <xdr:rowOff>0</xdr:rowOff>
        </xdr:from>
        <xdr:to>
          <xdr:col>3</xdr:col>
          <xdr:colOff>990600</xdr:colOff>
          <xdr:row>18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5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19</xdr:row>
          <xdr:rowOff>0</xdr:rowOff>
        </xdr:from>
        <xdr:to>
          <xdr:col>3</xdr:col>
          <xdr:colOff>990600</xdr:colOff>
          <xdr:row>20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5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21</xdr:row>
          <xdr:rowOff>0</xdr:rowOff>
        </xdr:from>
        <xdr:to>
          <xdr:col>3</xdr:col>
          <xdr:colOff>990600</xdr:colOff>
          <xdr:row>22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5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21</xdr:row>
          <xdr:rowOff>0</xdr:rowOff>
        </xdr:from>
        <xdr:to>
          <xdr:col>9</xdr:col>
          <xdr:colOff>295275</xdr:colOff>
          <xdr:row>22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5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914400</xdr:colOff>
          <xdr:row>20</xdr:row>
          <xdr:rowOff>28575</xdr:rowOff>
        </xdr:from>
        <xdr:to>
          <xdr:col>10</xdr:col>
          <xdr:colOff>28575</xdr:colOff>
          <xdr:row>21</xdr:row>
          <xdr:rowOff>171450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5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21</xdr:row>
          <xdr:rowOff>0</xdr:rowOff>
        </xdr:from>
        <xdr:to>
          <xdr:col>3</xdr:col>
          <xdr:colOff>914400</xdr:colOff>
          <xdr:row>22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5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0</xdr:rowOff>
        </xdr:from>
        <xdr:to>
          <xdr:col>9</xdr:col>
          <xdr:colOff>295275</xdr:colOff>
          <xdr:row>20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5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914400</xdr:colOff>
          <xdr:row>18</xdr:row>
          <xdr:rowOff>28575</xdr:rowOff>
        </xdr:from>
        <xdr:to>
          <xdr:col>10</xdr:col>
          <xdr:colOff>28575</xdr:colOff>
          <xdr:row>20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5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17</xdr:row>
          <xdr:rowOff>0</xdr:rowOff>
        </xdr:from>
        <xdr:to>
          <xdr:col>9</xdr:col>
          <xdr:colOff>295275</xdr:colOff>
          <xdr:row>18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5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914400</xdr:colOff>
          <xdr:row>16</xdr:row>
          <xdr:rowOff>28575</xdr:rowOff>
        </xdr:from>
        <xdr:to>
          <xdr:col>10</xdr:col>
          <xdr:colOff>28575</xdr:colOff>
          <xdr:row>17</xdr:row>
          <xdr:rowOff>171450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5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15</xdr:row>
          <xdr:rowOff>0</xdr:rowOff>
        </xdr:from>
        <xdr:to>
          <xdr:col>9</xdr:col>
          <xdr:colOff>295275</xdr:colOff>
          <xdr:row>16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5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914400</xdr:colOff>
          <xdr:row>14</xdr:row>
          <xdr:rowOff>28575</xdr:rowOff>
        </xdr:from>
        <xdr:to>
          <xdr:col>10</xdr:col>
          <xdr:colOff>28575</xdr:colOff>
          <xdr:row>15</xdr:row>
          <xdr:rowOff>171450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5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0</xdr:rowOff>
        </xdr:from>
        <xdr:to>
          <xdr:col>9</xdr:col>
          <xdr:colOff>295275</xdr:colOff>
          <xdr:row>14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5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914400</xdr:colOff>
          <xdr:row>12</xdr:row>
          <xdr:rowOff>28575</xdr:rowOff>
        </xdr:from>
        <xdr:to>
          <xdr:col>10</xdr:col>
          <xdr:colOff>28575</xdr:colOff>
          <xdr:row>13</xdr:row>
          <xdr:rowOff>171450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5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0</xdr:rowOff>
        </xdr:from>
        <xdr:to>
          <xdr:col>9</xdr:col>
          <xdr:colOff>295275</xdr:colOff>
          <xdr:row>12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5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914400</xdr:colOff>
          <xdr:row>10</xdr:row>
          <xdr:rowOff>28575</xdr:rowOff>
        </xdr:from>
        <xdr:to>
          <xdr:col>10</xdr:col>
          <xdr:colOff>28575</xdr:colOff>
          <xdr:row>11</xdr:row>
          <xdr:rowOff>171450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5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0</xdr:rowOff>
        </xdr:from>
        <xdr:to>
          <xdr:col>9</xdr:col>
          <xdr:colOff>295275</xdr:colOff>
          <xdr:row>10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5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914400</xdr:colOff>
          <xdr:row>8</xdr:row>
          <xdr:rowOff>28575</xdr:rowOff>
        </xdr:from>
        <xdr:to>
          <xdr:col>10</xdr:col>
          <xdr:colOff>28575</xdr:colOff>
          <xdr:row>9</xdr:row>
          <xdr:rowOff>171450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5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19</xdr:row>
          <xdr:rowOff>0</xdr:rowOff>
        </xdr:from>
        <xdr:to>
          <xdr:col>3</xdr:col>
          <xdr:colOff>990600</xdr:colOff>
          <xdr:row>20</xdr:row>
          <xdr:rowOff>9525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5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19</xdr:row>
          <xdr:rowOff>0</xdr:rowOff>
        </xdr:from>
        <xdr:to>
          <xdr:col>3</xdr:col>
          <xdr:colOff>914400</xdr:colOff>
          <xdr:row>20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5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17</xdr:row>
          <xdr:rowOff>0</xdr:rowOff>
        </xdr:from>
        <xdr:to>
          <xdr:col>3</xdr:col>
          <xdr:colOff>990600</xdr:colOff>
          <xdr:row>18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5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17</xdr:row>
          <xdr:rowOff>0</xdr:rowOff>
        </xdr:from>
        <xdr:to>
          <xdr:col>3</xdr:col>
          <xdr:colOff>914400</xdr:colOff>
          <xdr:row>18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5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15</xdr:row>
          <xdr:rowOff>0</xdr:rowOff>
        </xdr:from>
        <xdr:to>
          <xdr:col>3</xdr:col>
          <xdr:colOff>990600</xdr:colOff>
          <xdr:row>16</xdr:row>
          <xdr:rowOff>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5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15</xdr:row>
          <xdr:rowOff>0</xdr:rowOff>
        </xdr:from>
        <xdr:to>
          <xdr:col>3</xdr:col>
          <xdr:colOff>914400</xdr:colOff>
          <xdr:row>16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5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13</xdr:row>
          <xdr:rowOff>0</xdr:rowOff>
        </xdr:from>
        <xdr:to>
          <xdr:col>3</xdr:col>
          <xdr:colOff>990600</xdr:colOff>
          <xdr:row>14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5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13</xdr:row>
          <xdr:rowOff>0</xdr:rowOff>
        </xdr:from>
        <xdr:to>
          <xdr:col>3</xdr:col>
          <xdr:colOff>914400</xdr:colOff>
          <xdr:row>14</xdr:row>
          <xdr:rowOff>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5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11</xdr:row>
          <xdr:rowOff>0</xdr:rowOff>
        </xdr:from>
        <xdr:to>
          <xdr:col>3</xdr:col>
          <xdr:colOff>990600</xdr:colOff>
          <xdr:row>12</xdr:row>
          <xdr:rowOff>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5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11</xdr:row>
          <xdr:rowOff>0</xdr:rowOff>
        </xdr:from>
        <xdr:to>
          <xdr:col>3</xdr:col>
          <xdr:colOff>295275</xdr:colOff>
          <xdr:row>12</xdr:row>
          <xdr:rowOff>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5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11</xdr:row>
          <xdr:rowOff>0</xdr:rowOff>
        </xdr:from>
        <xdr:to>
          <xdr:col>3</xdr:col>
          <xdr:colOff>914400</xdr:colOff>
          <xdr:row>12</xdr:row>
          <xdr:rowOff>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5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9</xdr:row>
          <xdr:rowOff>0</xdr:rowOff>
        </xdr:from>
        <xdr:to>
          <xdr:col>3</xdr:col>
          <xdr:colOff>990600</xdr:colOff>
          <xdr:row>10</xdr:row>
          <xdr:rowOff>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5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</xdr:row>
          <xdr:rowOff>0</xdr:rowOff>
        </xdr:from>
        <xdr:to>
          <xdr:col>3</xdr:col>
          <xdr:colOff>295275</xdr:colOff>
          <xdr:row>10</xdr:row>
          <xdr:rowOff>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5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9</xdr:row>
          <xdr:rowOff>0</xdr:rowOff>
        </xdr:from>
        <xdr:to>
          <xdr:col>3</xdr:col>
          <xdr:colOff>914400</xdr:colOff>
          <xdr:row>10</xdr:row>
          <xdr:rowOff>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5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9</xdr:row>
          <xdr:rowOff>0</xdr:rowOff>
        </xdr:from>
        <xdr:to>
          <xdr:col>4</xdr:col>
          <xdr:colOff>66675</xdr:colOff>
          <xdr:row>10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5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11</xdr:row>
          <xdr:rowOff>0</xdr:rowOff>
        </xdr:from>
        <xdr:to>
          <xdr:col>3</xdr:col>
          <xdr:colOff>990600</xdr:colOff>
          <xdr:row>12</xdr:row>
          <xdr:rowOff>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5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11</xdr:row>
          <xdr:rowOff>0</xdr:rowOff>
        </xdr:from>
        <xdr:to>
          <xdr:col>3</xdr:col>
          <xdr:colOff>914400</xdr:colOff>
          <xdr:row>12</xdr:row>
          <xdr:rowOff>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5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11</xdr:row>
          <xdr:rowOff>0</xdr:rowOff>
        </xdr:from>
        <xdr:to>
          <xdr:col>4</xdr:col>
          <xdr:colOff>66675</xdr:colOff>
          <xdr:row>12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5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13</xdr:row>
          <xdr:rowOff>0</xdr:rowOff>
        </xdr:from>
        <xdr:to>
          <xdr:col>3</xdr:col>
          <xdr:colOff>990600</xdr:colOff>
          <xdr:row>14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5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13</xdr:row>
          <xdr:rowOff>0</xdr:rowOff>
        </xdr:from>
        <xdr:to>
          <xdr:col>3</xdr:col>
          <xdr:colOff>990600</xdr:colOff>
          <xdr:row>14</xdr:row>
          <xdr:rowOff>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5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0</xdr:rowOff>
        </xdr:from>
        <xdr:to>
          <xdr:col>3</xdr:col>
          <xdr:colOff>295275</xdr:colOff>
          <xdr:row>14</xdr:row>
          <xdr:rowOff>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5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13</xdr:row>
          <xdr:rowOff>0</xdr:rowOff>
        </xdr:from>
        <xdr:to>
          <xdr:col>3</xdr:col>
          <xdr:colOff>914400</xdr:colOff>
          <xdr:row>14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5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13</xdr:row>
          <xdr:rowOff>0</xdr:rowOff>
        </xdr:from>
        <xdr:to>
          <xdr:col>3</xdr:col>
          <xdr:colOff>990600</xdr:colOff>
          <xdr:row>14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5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13</xdr:row>
          <xdr:rowOff>0</xdr:rowOff>
        </xdr:from>
        <xdr:to>
          <xdr:col>3</xdr:col>
          <xdr:colOff>914400</xdr:colOff>
          <xdr:row>14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5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13</xdr:row>
          <xdr:rowOff>0</xdr:rowOff>
        </xdr:from>
        <xdr:to>
          <xdr:col>4</xdr:col>
          <xdr:colOff>66675</xdr:colOff>
          <xdr:row>14</xdr:row>
          <xdr:rowOff>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5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15</xdr:row>
          <xdr:rowOff>0</xdr:rowOff>
        </xdr:from>
        <xdr:to>
          <xdr:col>3</xdr:col>
          <xdr:colOff>990600</xdr:colOff>
          <xdr:row>16</xdr:row>
          <xdr:rowOff>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5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15</xdr:row>
          <xdr:rowOff>0</xdr:rowOff>
        </xdr:from>
        <xdr:to>
          <xdr:col>3</xdr:col>
          <xdr:colOff>990600</xdr:colOff>
          <xdr:row>16</xdr:row>
          <xdr:rowOff>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5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15</xdr:row>
          <xdr:rowOff>0</xdr:rowOff>
        </xdr:from>
        <xdr:to>
          <xdr:col>3</xdr:col>
          <xdr:colOff>295275</xdr:colOff>
          <xdr:row>16</xdr:row>
          <xdr:rowOff>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5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15</xdr:row>
          <xdr:rowOff>0</xdr:rowOff>
        </xdr:from>
        <xdr:to>
          <xdr:col>3</xdr:col>
          <xdr:colOff>914400</xdr:colOff>
          <xdr:row>16</xdr:row>
          <xdr:rowOff>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5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15</xdr:row>
          <xdr:rowOff>0</xdr:rowOff>
        </xdr:from>
        <xdr:to>
          <xdr:col>3</xdr:col>
          <xdr:colOff>990600</xdr:colOff>
          <xdr:row>16</xdr:row>
          <xdr:rowOff>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5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15</xdr:row>
          <xdr:rowOff>0</xdr:rowOff>
        </xdr:from>
        <xdr:to>
          <xdr:col>3</xdr:col>
          <xdr:colOff>914400</xdr:colOff>
          <xdr:row>16</xdr:row>
          <xdr:rowOff>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5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15</xdr:row>
          <xdr:rowOff>0</xdr:rowOff>
        </xdr:from>
        <xdr:to>
          <xdr:col>4</xdr:col>
          <xdr:colOff>66675</xdr:colOff>
          <xdr:row>16</xdr:row>
          <xdr:rowOff>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5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17</xdr:row>
          <xdr:rowOff>0</xdr:rowOff>
        </xdr:from>
        <xdr:to>
          <xdr:col>3</xdr:col>
          <xdr:colOff>990600</xdr:colOff>
          <xdr:row>18</xdr:row>
          <xdr:rowOff>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5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17</xdr:row>
          <xdr:rowOff>0</xdr:rowOff>
        </xdr:from>
        <xdr:to>
          <xdr:col>3</xdr:col>
          <xdr:colOff>990600</xdr:colOff>
          <xdr:row>18</xdr:row>
          <xdr:rowOff>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5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17</xdr:row>
          <xdr:rowOff>0</xdr:rowOff>
        </xdr:from>
        <xdr:to>
          <xdr:col>3</xdr:col>
          <xdr:colOff>295275</xdr:colOff>
          <xdr:row>18</xdr:row>
          <xdr:rowOff>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5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17</xdr:row>
          <xdr:rowOff>0</xdr:rowOff>
        </xdr:from>
        <xdr:to>
          <xdr:col>3</xdr:col>
          <xdr:colOff>914400</xdr:colOff>
          <xdr:row>18</xdr:row>
          <xdr:rowOff>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5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17</xdr:row>
          <xdr:rowOff>0</xdr:rowOff>
        </xdr:from>
        <xdr:to>
          <xdr:col>3</xdr:col>
          <xdr:colOff>990600</xdr:colOff>
          <xdr:row>18</xdr:row>
          <xdr:rowOff>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5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17</xdr:row>
          <xdr:rowOff>0</xdr:rowOff>
        </xdr:from>
        <xdr:to>
          <xdr:col>3</xdr:col>
          <xdr:colOff>914400</xdr:colOff>
          <xdr:row>18</xdr:row>
          <xdr:rowOff>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5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17</xdr:row>
          <xdr:rowOff>0</xdr:rowOff>
        </xdr:from>
        <xdr:to>
          <xdr:col>4</xdr:col>
          <xdr:colOff>66675</xdr:colOff>
          <xdr:row>18</xdr:row>
          <xdr:rowOff>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5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19</xdr:row>
          <xdr:rowOff>0</xdr:rowOff>
        </xdr:from>
        <xdr:to>
          <xdr:col>3</xdr:col>
          <xdr:colOff>990600</xdr:colOff>
          <xdr:row>20</xdr:row>
          <xdr:rowOff>9525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5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19</xdr:row>
          <xdr:rowOff>0</xdr:rowOff>
        </xdr:from>
        <xdr:to>
          <xdr:col>3</xdr:col>
          <xdr:colOff>990600</xdr:colOff>
          <xdr:row>20</xdr:row>
          <xdr:rowOff>9525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5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19</xdr:row>
          <xdr:rowOff>0</xdr:rowOff>
        </xdr:from>
        <xdr:to>
          <xdr:col>3</xdr:col>
          <xdr:colOff>295275</xdr:colOff>
          <xdr:row>20</xdr:row>
          <xdr:rowOff>9525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5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19</xdr:row>
          <xdr:rowOff>0</xdr:rowOff>
        </xdr:from>
        <xdr:to>
          <xdr:col>3</xdr:col>
          <xdr:colOff>914400</xdr:colOff>
          <xdr:row>20</xdr:row>
          <xdr:rowOff>9525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5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19</xdr:row>
          <xdr:rowOff>0</xdr:rowOff>
        </xdr:from>
        <xdr:to>
          <xdr:col>3</xdr:col>
          <xdr:colOff>990600</xdr:colOff>
          <xdr:row>20</xdr:row>
          <xdr:rowOff>9525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5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19</xdr:row>
          <xdr:rowOff>0</xdr:rowOff>
        </xdr:from>
        <xdr:to>
          <xdr:col>3</xdr:col>
          <xdr:colOff>914400</xdr:colOff>
          <xdr:row>20</xdr:row>
          <xdr:rowOff>9525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5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19</xdr:row>
          <xdr:rowOff>0</xdr:rowOff>
        </xdr:from>
        <xdr:to>
          <xdr:col>4</xdr:col>
          <xdr:colOff>66675</xdr:colOff>
          <xdr:row>20</xdr:row>
          <xdr:rowOff>9525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5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21</xdr:row>
          <xdr:rowOff>0</xdr:rowOff>
        </xdr:from>
        <xdr:to>
          <xdr:col>3</xdr:col>
          <xdr:colOff>990600</xdr:colOff>
          <xdr:row>22</xdr:row>
          <xdr:rowOff>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5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21</xdr:row>
          <xdr:rowOff>0</xdr:rowOff>
        </xdr:from>
        <xdr:to>
          <xdr:col>3</xdr:col>
          <xdr:colOff>990600</xdr:colOff>
          <xdr:row>22</xdr:row>
          <xdr:rowOff>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5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21</xdr:row>
          <xdr:rowOff>0</xdr:rowOff>
        </xdr:from>
        <xdr:to>
          <xdr:col>3</xdr:col>
          <xdr:colOff>295275</xdr:colOff>
          <xdr:row>22</xdr:row>
          <xdr:rowOff>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5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21</xdr:row>
          <xdr:rowOff>0</xdr:rowOff>
        </xdr:from>
        <xdr:to>
          <xdr:col>3</xdr:col>
          <xdr:colOff>914400</xdr:colOff>
          <xdr:row>22</xdr:row>
          <xdr:rowOff>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5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21</xdr:row>
          <xdr:rowOff>0</xdr:rowOff>
        </xdr:from>
        <xdr:to>
          <xdr:col>3</xdr:col>
          <xdr:colOff>990600</xdr:colOff>
          <xdr:row>22</xdr:row>
          <xdr:rowOff>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5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21</xdr:row>
          <xdr:rowOff>0</xdr:rowOff>
        </xdr:from>
        <xdr:to>
          <xdr:col>3</xdr:col>
          <xdr:colOff>914400</xdr:colOff>
          <xdr:row>22</xdr:row>
          <xdr:rowOff>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5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21</xdr:row>
          <xdr:rowOff>0</xdr:rowOff>
        </xdr:from>
        <xdr:to>
          <xdr:col>4</xdr:col>
          <xdr:colOff>66675</xdr:colOff>
          <xdr:row>22</xdr:row>
          <xdr:rowOff>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5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57</xdr:row>
          <xdr:rowOff>28575</xdr:rowOff>
        </xdr:from>
        <xdr:to>
          <xdr:col>14</xdr:col>
          <xdr:colOff>314325</xdr:colOff>
          <xdr:row>58</xdr:row>
          <xdr:rowOff>28575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5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23</xdr:row>
          <xdr:rowOff>0</xdr:rowOff>
        </xdr:from>
        <xdr:to>
          <xdr:col>3</xdr:col>
          <xdr:colOff>990600</xdr:colOff>
          <xdr:row>24</xdr:row>
          <xdr:rowOff>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5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23</xdr:row>
          <xdr:rowOff>0</xdr:rowOff>
        </xdr:from>
        <xdr:to>
          <xdr:col>3</xdr:col>
          <xdr:colOff>914400</xdr:colOff>
          <xdr:row>24</xdr:row>
          <xdr:rowOff>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5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23</xdr:row>
          <xdr:rowOff>0</xdr:rowOff>
        </xdr:from>
        <xdr:to>
          <xdr:col>3</xdr:col>
          <xdr:colOff>990600</xdr:colOff>
          <xdr:row>24</xdr:row>
          <xdr:rowOff>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5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23</xdr:row>
          <xdr:rowOff>0</xdr:rowOff>
        </xdr:from>
        <xdr:to>
          <xdr:col>3</xdr:col>
          <xdr:colOff>990600</xdr:colOff>
          <xdr:row>24</xdr:row>
          <xdr:rowOff>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5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23</xdr:row>
          <xdr:rowOff>0</xdr:rowOff>
        </xdr:from>
        <xdr:to>
          <xdr:col>3</xdr:col>
          <xdr:colOff>295275</xdr:colOff>
          <xdr:row>24</xdr:row>
          <xdr:rowOff>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5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23</xdr:row>
          <xdr:rowOff>0</xdr:rowOff>
        </xdr:from>
        <xdr:to>
          <xdr:col>3</xdr:col>
          <xdr:colOff>914400</xdr:colOff>
          <xdr:row>24</xdr:row>
          <xdr:rowOff>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5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23</xdr:row>
          <xdr:rowOff>0</xdr:rowOff>
        </xdr:from>
        <xdr:to>
          <xdr:col>3</xdr:col>
          <xdr:colOff>990600</xdr:colOff>
          <xdr:row>24</xdr:row>
          <xdr:rowOff>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5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23</xdr:row>
          <xdr:rowOff>0</xdr:rowOff>
        </xdr:from>
        <xdr:to>
          <xdr:col>3</xdr:col>
          <xdr:colOff>914400</xdr:colOff>
          <xdr:row>24</xdr:row>
          <xdr:rowOff>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5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23</xdr:row>
          <xdr:rowOff>0</xdr:rowOff>
        </xdr:from>
        <xdr:to>
          <xdr:col>4</xdr:col>
          <xdr:colOff>66675</xdr:colOff>
          <xdr:row>24</xdr:row>
          <xdr:rowOff>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5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23</xdr:row>
          <xdr:rowOff>0</xdr:rowOff>
        </xdr:from>
        <xdr:to>
          <xdr:col>4</xdr:col>
          <xdr:colOff>66675</xdr:colOff>
          <xdr:row>24</xdr:row>
          <xdr:rowOff>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5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0</xdr:rowOff>
        </xdr:from>
        <xdr:to>
          <xdr:col>9</xdr:col>
          <xdr:colOff>295275</xdr:colOff>
          <xdr:row>24</xdr:row>
          <xdr:rowOff>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5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914400</xdr:colOff>
          <xdr:row>22</xdr:row>
          <xdr:rowOff>28575</xdr:rowOff>
        </xdr:from>
        <xdr:to>
          <xdr:col>10</xdr:col>
          <xdr:colOff>28575</xdr:colOff>
          <xdr:row>23</xdr:row>
          <xdr:rowOff>171450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5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171450</xdr:colOff>
      <xdr:row>43</xdr:row>
      <xdr:rowOff>76200</xdr:rowOff>
    </xdr:from>
    <xdr:to>
      <xdr:col>20</xdr:col>
      <xdr:colOff>342900</xdr:colOff>
      <xdr:row>43</xdr:row>
      <xdr:rowOff>121919</xdr:rowOff>
    </xdr:to>
    <xdr:sp macro="" textlink="">
      <xdr:nvSpPr>
        <xdr:cNvPr id="17" name="Pfeil nach links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10925175" y="6105525"/>
          <a:ext cx="171450" cy="45719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20</xdr:col>
      <xdr:colOff>161925</xdr:colOff>
      <xdr:row>44</xdr:row>
      <xdr:rowOff>85725</xdr:rowOff>
    </xdr:from>
    <xdr:to>
      <xdr:col>20</xdr:col>
      <xdr:colOff>333375</xdr:colOff>
      <xdr:row>44</xdr:row>
      <xdr:rowOff>131444</xdr:rowOff>
    </xdr:to>
    <xdr:sp macro="" textlink="">
      <xdr:nvSpPr>
        <xdr:cNvPr id="18" name="Pfeil nach links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10915650" y="6296025"/>
          <a:ext cx="171450" cy="45719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20</xdr:col>
      <xdr:colOff>171450</xdr:colOff>
      <xdr:row>46</xdr:row>
      <xdr:rowOff>38100</xdr:rowOff>
    </xdr:from>
    <xdr:to>
      <xdr:col>20</xdr:col>
      <xdr:colOff>342900</xdr:colOff>
      <xdr:row>46</xdr:row>
      <xdr:rowOff>83819</xdr:rowOff>
    </xdr:to>
    <xdr:sp macro="" textlink="">
      <xdr:nvSpPr>
        <xdr:cNvPr id="19" name="Pfeil nach links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10925175" y="6429375"/>
          <a:ext cx="171450" cy="45719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20</xdr:col>
      <xdr:colOff>161925</xdr:colOff>
      <xdr:row>47</xdr:row>
      <xdr:rowOff>28575</xdr:rowOff>
    </xdr:from>
    <xdr:to>
      <xdr:col>20</xdr:col>
      <xdr:colOff>333375</xdr:colOff>
      <xdr:row>47</xdr:row>
      <xdr:rowOff>74294</xdr:rowOff>
    </xdr:to>
    <xdr:sp macro="" textlink="">
      <xdr:nvSpPr>
        <xdr:cNvPr id="20" name="Pfeil nach links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10915650" y="6600825"/>
          <a:ext cx="171450" cy="45719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20</xdr:col>
      <xdr:colOff>152400</xdr:colOff>
      <xdr:row>48</xdr:row>
      <xdr:rowOff>76200</xdr:rowOff>
    </xdr:from>
    <xdr:to>
      <xdr:col>20</xdr:col>
      <xdr:colOff>323850</xdr:colOff>
      <xdr:row>48</xdr:row>
      <xdr:rowOff>121919</xdr:rowOff>
    </xdr:to>
    <xdr:sp macro="" textlink="">
      <xdr:nvSpPr>
        <xdr:cNvPr id="21" name="Pfeil nach links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10906125" y="6819900"/>
          <a:ext cx="171450" cy="45719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180974</xdr:rowOff>
    </xdr:from>
    <xdr:to>
      <xdr:col>6</xdr:col>
      <xdr:colOff>847724</xdr:colOff>
      <xdr:row>47</xdr:row>
      <xdr:rowOff>23778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B9A942F7-C7E3-C54D-7AA9-4D0494865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974"/>
          <a:ext cx="5876924" cy="83486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180974</xdr:rowOff>
    </xdr:from>
    <xdr:to>
      <xdr:col>6</xdr:col>
      <xdr:colOff>857250</xdr:colOff>
      <xdr:row>98</xdr:row>
      <xdr:rowOff>7228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108417D3-4A81-B6DE-8861-EC200F4F0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699"/>
          <a:ext cx="5886450" cy="83320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9524</xdr:rowOff>
    </xdr:from>
    <xdr:to>
      <xdr:col>6</xdr:col>
      <xdr:colOff>857250</xdr:colOff>
      <xdr:row>149</xdr:row>
      <xdr:rowOff>42373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576663E4-E9C6-7A04-2AAD-B9FF1735C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8649949"/>
          <a:ext cx="5886450" cy="83576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6</xdr:col>
      <xdr:colOff>866774</xdr:colOff>
      <xdr:row>200</xdr:row>
      <xdr:rowOff>16314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EE8A386D-BC40-C4F0-2EF3-FF8320459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870150"/>
          <a:ext cx="5895974" cy="83411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6</xdr:col>
      <xdr:colOff>866774</xdr:colOff>
      <xdr:row>251</xdr:row>
      <xdr:rowOff>16314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1000F77-3FE7-58F0-B679-446664661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7099875"/>
          <a:ext cx="5895974" cy="83411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180974</xdr:rowOff>
    </xdr:from>
    <xdr:to>
      <xdr:col>6</xdr:col>
      <xdr:colOff>876300</xdr:colOff>
      <xdr:row>302</xdr:row>
      <xdr:rowOff>29788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87C4D150-9A7A-614C-EA1F-2559F9D50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6329599"/>
          <a:ext cx="5905500" cy="83546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6</xdr:col>
      <xdr:colOff>865808</xdr:colOff>
      <xdr:row>353</xdr:row>
      <xdr:rowOff>0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9AE5DE29-77C5-8318-F4BC-6DD2CDA93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55559325"/>
          <a:ext cx="5895008" cy="8324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357</xdr:row>
      <xdr:rowOff>180974</xdr:rowOff>
    </xdr:from>
    <xdr:to>
      <xdr:col>7</xdr:col>
      <xdr:colOff>9525</xdr:colOff>
      <xdr:row>404</xdr:row>
      <xdr:rowOff>31100</xdr:rowOff>
    </xdr:to>
    <xdr:pic>
      <xdr:nvPicPr>
        <xdr:cNvPr id="6145" name="Grafik 6144">
          <a:extLst>
            <a:ext uri="{FF2B5EF4-FFF2-40B4-BE49-F238E27FC236}">
              <a16:creationId xmlns:a16="http://schemas.microsoft.com/office/drawing/2014/main" id="{A416C779-4E9A-9A2F-C6D5-49A3868AA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64789049"/>
          <a:ext cx="5924550" cy="8355951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44</xdr:row>
      <xdr:rowOff>161925</xdr:rowOff>
    </xdr:from>
    <xdr:to>
      <xdr:col>4</xdr:col>
      <xdr:colOff>123825</xdr:colOff>
      <xdr:row>46</xdr:row>
      <xdr:rowOff>66675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FEA5F9F-2CA4-7F42-75BE-A73362C3803B}"/>
            </a:ext>
          </a:extLst>
        </xdr:cNvPr>
        <xdr:cNvSpPr txBox="1"/>
      </xdr:nvSpPr>
      <xdr:spPr>
        <a:xfrm>
          <a:off x="2581275" y="8124825"/>
          <a:ext cx="89535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2</xdr:col>
      <xdr:colOff>742950</xdr:colOff>
      <xdr:row>95</xdr:row>
      <xdr:rowOff>104774</xdr:rowOff>
    </xdr:from>
    <xdr:to>
      <xdr:col>3</xdr:col>
      <xdr:colOff>800100</xdr:colOff>
      <xdr:row>97</xdr:row>
      <xdr:rowOff>9524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555A76DC-D25C-4733-9407-42663E4BC220}"/>
            </a:ext>
          </a:extLst>
        </xdr:cNvPr>
        <xdr:cNvSpPr txBox="1"/>
      </xdr:nvSpPr>
      <xdr:spPr>
        <a:xfrm>
          <a:off x="2419350" y="17297399"/>
          <a:ext cx="89535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3</xdr:col>
      <xdr:colOff>19050</xdr:colOff>
      <xdr:row>146</xdr:row>
      <xdr:rowOff>123824</xdr:rowOff>
    </xdr:from>
    <xdr:to>
      <xdr:col>4</xdr:col>
      <xdr:colOff>76200</xdr:colOff>
      <xdr:row>148</xdr:row>
      <xdr:rowOff>28574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31E43F1-C6E1-400A-B7D3-82BE7D7A5A2C}"/>
            </a:ext>
          </a:extLst>
        </xdr:cNvPr>
        <xdr:cNvSpPr txBox="1"/>
      </xdr:nvSpPr>
      <xdr:spPr>
        <a:xfrm>
          <a:off x="2533650" y="26546174"/>
          <a:ext cx="89535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3</xdr:col>
      <xdr:colOff>38100</xdr:colOff>
      <xdr:row>197</xdr:row>
      <xdr:rowOff>133350</xdr:rowOff>
    </xdr:from>
    <xdr:to>
      <xdr:col>4</xdr:col>
      <xdr:colOff>95250</xdr:colOff>
      <xdr:row>199</xdr:row>
      <xdr:rowOff>38100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495BABF-FB6D-4707-89A7-56D6E8DE45B8}"/>
            </a:ext>
          </a:extLst>
        </xdr:cNvPr>
        <xdr:cNvSpPr txBox="1"/>
      </xdr:nvSpPr>
      <xdr:spPr>
        <a:xfrm>
          <a:off x="2552700" y="35785425"/>
          <a:ext cx="89535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2</xdr:col>
      <xdr:colOff>742950</xdr:colOff>
      <xdr:row>248</xdr:row>
      <xdr:rowOff>152400</xdr:rowOff>
    </xdr:from>
    <xdr:to>
      <xdr:col>3</xdr:col>
      <xdr:colOff>800100</xdr:colOff>
      <xdr:row>250</xdr:row>
      <xdr:rowOff>57150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A8F3C41F-9DD2-4506-806F-E282A6D7B47D}"/>
            </a:ext>
          </a:extLst>
        </xdr:cNvPr>
        <xdr:cNvSpPr txBox="1"/>
      </xdr:nvSpPr>
      <xdr:spPr>
        <a:xfrm>
          <a:off x="2419350" y="45034200"/>
          <a:ext cx="89535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2</xdr:col>
      <xdr:colOff>809625</xdr:colOff>
      <xdr:row>299</xdr:row>
      <xdr:rowOff>133349</xdr:rowOff>
    </xdr:from>
    <xdr:to>
      <xdr:col>4</xdr:col>
      <xdr:colOff>28575</xdr:colOff>
      <xdr:row>301</xdr:row>
      <xdr:rowOff>38099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BDFBBD9B-65CF-4954-A54A-4046C4FE3EAE}"/>
            </a:ext>
          </a:extLst>
        </xdr:cNvPr>
        <xdr:cNvSpPr txBox="1"/>
      </xdr:nvSpPr>
      <xdr:spPr>
        <a:xfrm>
          <a:off x="2486025" y="54244874"/>
          <a:ext cx="89535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2</xdr:col>
      <xdr:colOff>819150</xdr:colOff>
      <xdr:row>350</xdr:row>
      <xdr:rowOff>95250</xdr:rowOff>
    </xdr:from>
    <xdr:to>
      <xdr:col>4</xdr:col>
      <xdr:colOff>38100</xdr:colOff>
      <xdr:row>352</xdr:row>
      <xdr:rowOff>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551EC31-78C7-49CA-8873-40B8DB9BD04F}"/>
            </a:ext>
          </a:extLst>
        </xdr:cNvPr>
        <xdr:cNvSpPr txBox="1"/>
      </xdr:nvSpPr>
      <xdr:spPr>
        <a:xfrm>
          <a:off x="2495550" y="63436500"/>
          <a:ext cx="89535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2</xdr:col>
      <xdr:colOff>819150</xdr:colOff>
      <xdr:row>401</xdr:row>
      <xdr:rowOff>171449</xdr:rowOff>
    </xdr:from>
    <xdr:to>
      <xdr:col>4</xdr:col>
      <xdr:colOff>38100</xdr:colOff>
      <xdr:row>403</xdr:row>
      <xdr:rowOff>76199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E8BC479C-3927-410B-ACC7-6E27DE9E5BAB}"/>
            </a:ext>
          </a:extLst>
        </xdr:cNvPr>
        <xdr:cNvSpPr txBox="1"/>
      </xdr:nvSpPr>
      <xdr:spPr>
        <a:xfrm>
          <a:off x="2495550" y="72742424"/>
          <a:ext cx="89535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AOKPLUS">
  <a:themeElements>
    <a:clrScheme name="AOK PLUS">
      <a:dk1>
        <a:sysClr val="windowText" lastClr="000000"/>
      </a:dk1>
      <a:lt1>
        <a:sysClr val="window" lastClr="FFFFFF"/>
      </a:lt1>
      <a:dk2>
        <a:srgbClr val="029646"/>
      </a:dk2>
      <a:lt2>
        <a:srgbClr val="EEECE1"/>
      </a:lt2>
      <a:accent1>
        <a:srgbClr val="CFE8B5"/>
      </a:accent1>
      <a:accent2>
        <a:srgbClr val="FDCA00"/>
      </a:accent2>
      <a:accent3>
        <a:srgbClr val="66BA06"/>
      </a:accent3>
      <a:accent4>
        <a:srgbClr val="EC540B"/>
      </a:accent4>
      <a:accent5>
        <a:srgbClr val="A0C013"/>
      </a:accent5>
      <a:accent6>
        <a:srgbClr val="B0B0B0"/>
      </a:accent6>
      <a:hlink>
        <a:srgbClr val="0000FF"/>
      </a:hlink>
      <a:folHlink>
        <a:srgbClr val="800080"/>
      </a:folHlink>
    </a:clrScheme>
    <a:fontScheme name="Executi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peter.hoeher@barmer.de" TargetMode="External"/><Relationship Id="rId2" Type="http://schemas.openxmlformats.org/officeDocument/2006/relationships/hyperlink" Target="mailto:pflegesatzverhandlungen_sachsen@plus.aok.de" TargetMode="External"/><Relationship Id="rId1" Type="http://schemas.openxmlformats.org/officeDocument/2006/relationships/hyperlink" Target="mailto:vereinbarungen-pflege@ksv-sachsen.de" TargetMode="External"/><Relationship Id="rId6" Type="http://schemas.openxmlformats.org/officeDocument/2006/relationships/hyperlink" Target="mailto:verguetung-pflege.sac@vdek.com" TargetMode="External"/><Relationship Id="rId5" Type="http://schemas.openxmlformats.org/officeDocument/2006/relationships/hyperlink" Target="mailto:alexander.bretschneider@barmer.de" TargetMode="External"/><Relationship Id="rId4" Type="http://schemas.openxmlformats.org/officeDocument/2006/relationships/hyperlink" Target="mailto:andre.kaden@barmer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6.xml"/><Relationship Id="rId21" Type="http://schemas.openxmlformats.org/officeDocument/2006/relationships/ctrlProp" Target="../ctrlProps/ctrlProp21.xml"/><Relationship Id="rId42" Type="http://schemas.openxmlformats.org/officeDocument/2006/relationships/ctrlProp" Target="../ctrlProps/ctrlProp42.xml"/><Relationship Id="rId47" Type="http://schemas.openxmlformats.org/officeDocument/2006/relationships/ctrlProp" Target="../ctrlProps/ctrlProp47.xml"/><Relationship Id="rId63" Type="http://schemas.openxmlformats.org/officeDocument/2006/relationships/ctrlProp" Target="../ctrlProps/ctrlProp63.xml"/><Relationship Id="rId68" Type="http://schemas.openxmlformats.org/officeDocument/2006/relationships/ctrlProp" Target="../ctrlProps/ctrlProp68.xml"/><Relationship Id="rId84" Type="http://schemas.openxmlformats.org/officeDocument/2006/relationships/ctrlProp" Target="../ctrlProps/ctrlProp84.xml"/><Relationship Id="rId89" Type="http://schemas.openxmlformats.org/officeDocument/2006/relationships/ctrlProp" Target="../ctrlProps/ctrlProp89.xml"/><Relationship Id="rId7" Type="http://schemas.openxmlformats.org/officeDocument/2006/relationships/ctrlProp" Target="../ctrlProps/ctrlProp7.xml"/><Relationship Id="rId71" Type="http://schemas.openxmlformats.org/officeDocument/2006/relationships/ctrlProp" Target="../ctrlProps/ctrlProp71.xml"/><Relationship Id="rId92" Type="http://schemas.openxmlformats.org/officeDocument/2006/relationships/ctrlProp" Target="../ctrlProps/ctrlProp92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16.xml"/><Relationship Id="rId29" Type="http://schemas.openxmlformats.org/officeDocument/2006/relationships/ctrlProp" Target="../ctrlProps/ctrlProp29.xml"/><Relationship Id="rId11" Type="http://schemas.openxmlformats.org/officeDocument/2006/relationships/ctrlProp" Target="../ctrlProps/ctrlProp11.xml"/><Relationship Id="rId24" Type="http://schemas.openxmlformats.org/officeDocument/2006/relationships/ctrlProp" Target="../ctrlProps/ctrlProp24.xml"/><Relationship Id="rId32" Type="http://schemas.openxmlformats.org/officeDocument/2006/relationships/ctrlProp" Target="../ctrlProps/ctrlProp32.xml"/><Relationship Id="rId37" Type="http://schemas.openxmlformats.org/officeDocument/2006/relationships/ctrlProp" Target="../ctrlProps/ctrlProp37.xml"/><Relationship Id="rId40" Type="http://schemas.openxmlformats.org/officeDocument/2006/relationships/ctrlProp" Target="../ctrlProps/ctrlProp40.xml"/><Relationship Id="rId45" Type="http://schemas.openxmlformats.org/officeDocument/2006/relationships/ctrlProp" Target="../ctrlProps/ctrlProp45.xml"/><Relationship Id="rId53" Type="http://schemas.openxmlformats.org/officeDocument/2006/relationships/ctrlProp" Target="../ctrlProps/ctrlProp53.xml"/><Relationship Id="rId58" Type="http://schemas.openxmlformats.org/officeDocument/2006/relationships/ctrlProp" Target="../ctrlProps/ctrlProp58.xml"/><Relationship Id="rId66" Type="http://schemas.openxmlformats.org/officeDocument/2006/relationships/ctrlProp" Target="../ctrlProps/ctrlProp66.xml"/><Relationship Id="rId74" Type="http://schemas.openxmlformats.org/officeDocument/2006/relationships/ctrlProp" Target="../ctrlProps/ctrlProp74.xml"/><Relationship Id="rId79" Type="http://schemas.openxmlformats.org/officeDocument/2006/relationships/ctrlProp" Target="../ctrlProps/ctrlProp79.xml"/><Relationship Id="rId87" Type="http://schemas.openxmlformats.org/officeDocument/2006/relationships/ctrlProp" Target="../ctrlProps/ctrlProp87.xml"/><Relationship Id="rId102" Type="http://schemas.openxmlformats.org/officeDocument/2006/relationships/ctrlProp" Target="../ctrlProps/ctrlProp102.xml"/><Relationship Id="rId5" Type="http://schemas.openxmlformats.org/officeDocument/2006/relationships/ctrlProp" Target="../ctrlProps/ctrlProp5.xml"/><Relationship Id="rId61" Type="http://schemas.openxmlformats.org/officeDocument/2006/relationships/ctrlProp" Target="../ctrlProps/ctrlProp61.xml"/><Relationship Id="rId82" Type="http://schemas.openxmlformats.org/officeDocument/2006/relationships/ctrlProp" Target="../ctrlProps/ctrlProp82.xml"/><Relationship Id="rId90" Type="http://schemas.openxmlformats.org/officeDocument/2006/relationships/ctrlProp" Target="../ctrlProps/ctrlProp90.xml"/><Relationship Id="rId95" Type="http://schemas.openxmlformats.org/officeDocument/2006/relationships/ctrlProp" Target="../ctrlProps/ctrlProp95.xml"/><Relationship Id="rId19" Type="http://schemas.openxmlformats.org/officeDocument/2006/relationships/ctrlProp" Target="../ctrlProps/ctrlProp19.xml"/><Relationship Id="rId14" Type="http://schemas.openxmlformats.org/officeDocument/2006/relationships/ctrlProp" Target="../ctrlProps/ctrlProp14.xml"/><Relationship Id="rId22" Type="http://schemas.openxmlformats.org/officeDocument/2006/relationships/ctrlProp" Target="../ctrlProps/ctrlProp22.xml"/><Relationship Id="rId27" Type="http://schemas.openxmlformats.org/officeDocument/2006/relationships/ctrlProp" Target="../ctrlProps/ctrlProp27.xml"/><Relationship Id="rId30" Type="http://schemas.openxmlformats.org/officeDocument/2006/relationships/ctrlProp" Target="../ctrlProps/ctrlProp30.xml"/><Relationship Id="rId35" Type="http://schemas.openxmlformats.org/officeDocument/2006/relationships/ctrlProp" Target="../ctrlProps/ctrlProp35.xml"/><Relationship Id="rId43" Type="http://schemas.openxmlformats.org/officeDocument/2006/relationships/ctrlProp" Target="../ctrlProps/ctrlProp43.xml"/><Relationship Id="rId48" Type="http://schemas.openxmlformats.org/officeDocument/2006/relationships/ctrlProp" Target="../ctrlProps/ctrlProp48.xml"/><Relationship Id="rId56" Type="http://schemas.openxmlformats.org/officeDocument/2006/relationships/ctrlProp" Target="../ctrlProps/ctrlProp56.xml"/><Relationship Id="rId64" Type="http://schemas.openxmlformats.org/officeDocument/2006/relationships/ctrlProp" Target="../ctrlProps/ctrlProp64.xml"/><Relationship Id="rId69" Type="http://schemas.openxmlformats.org/officeDocument/2006/relationships/ctrlProp" Target="../ctrlProps/ctrlProp69.xml"/><Relationship Id="rId77" Type="http://schemas.openxmlformats.org/officeDocument/2006/relationships/ctrlProp" Target="../ctrlProps/ctrlProp77.xml"/><Relationship Id="rId100" Type="http://schemas.openxmlformats.org/officeDocument/2006/relationships/ctrlProp" Target="../ctrlProps/ctrlProp100.xml"/><Relationship Id="rId105" Type="http://schemas.openxmlformats.org/officeDocument/2006/relationships/ctrlProp" Target="../ctrlProps/ctrlProp105.xml"/><Relationship Id="rId8" Type="http://schemas.openxmlformats.org/officeDocument/2006/relationships/ctrlProp" Target="../ctrlProps/ctrlProp8.xml"/><Relationship Id="rId51" Type="http://schemas.openxmlformats.org/officeDocument/2006/relationships/ctrlProp" Target="../ctrlProps/ctrlProp51.xml"/><Relationship Id="rId72" Type="http://schemas.openxmlformats.org/officeDocument/2006/relationships/ctrlProp" Target="../ctrlProps/ctrlProp72.xml"/><Relationship Id="rId80" Type="http://schemas.openxmlformats.org/officeDocument/2006/relationships/ctrlProp" Target="../ctrlProps/ctrlProp80.xml"/><Relationship Id="rId85" Type="http://schemas.openxmlformats.org/officeDocument/2006/relationships/ctrlProp" Target="../ctrlProps/ctrlProp85.xml"/><Relationship Id="rId93" Type="http://schemas.openxmlformats.org/officeDocument/2006/relationships/ctrlProp" Target="../ctrlProps/ctrlProp93.xml"/><Relationship Id="rId98" Type="http://schemas.openxmlformats.org/officeDocument/2006/relationships/ctrlProp" Target="../ctrlProps/ctrlProp98.xml"/><Relationship Id="rId3" Type="http://schemas.openxmlformats.org/officeDocument/2006/relationships/ctrlProp" Target="../ctrlProps/ctrlProp3.x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5" Type="http://schemas.openxmlformats.org/officeDocument/2006/relationships/ctrlProp" Target="../ctrlProps/ctrlProp25.xml"/><Relationship Id="rId33" Type="http://schemas.openxmlformats.org/officeDocument/2006/relationships/ctrlProp" Target="../ctrlProps/ctrlProp33.xml"/><Relationship Id="rId38" Type="http://schemas.openxmlformats.org/officeDocument/2006/relationships/ctrlProp" Target="../ctrlProps/ctrlProp38.xml"/><Relationship Id="rId46" Type="http://schemas.openxmlformats.org/officeDocument/2006/relationships/ctrlProp" Target="../ctrlProps/ctrlProp46.xml"/><Relationship Id="rId59" Type="http://schemas.openxmlformats.org/officeDocument/2006/relationships/ctrlProp" Target="../ctrlProps/ctrlProp59.xml"/><Relationship Id="rId67" Type="http://schemas.openxmlformats.org/officeDocument/2006/relationships/ctrlProp" Target="../ctrlProps/ctrlProp67.xml"/><Relationship Id="rId103" Type="http://schemas.openxmlformats.org/officeDocument/2006/relationships/ctrlProp" Target="../ctrlProps/ctrlProp103.xml"/><Relationship Id="rId20" Type="http://schemas.openxmlformats.org/officeDocument/2006/relationships/ctrlProp" Target="../ctrlProps/ctrlProp20.xml"/><Relationship Id="rId41" Type="http://schemas.openxmlformats.org/officeDocument/2006/relationships/ctrlProp" Target="../ctrlProps/ctrlProp41.xml"/><Relationship Id="rId54" Type="http://schemas.openxmlformats.org/officeDocument/2006/relationships/ctrlProp" Target="../ctrlProps/ctrlProp54.xml"/><Relationship Id="rId62" Type="http://schemas.openxmlformats.org/officeDocument/2006/relationships/ctrlProp" Target="../ctrlProps/ctrlProp62.xml"/><Relationship Id="rId70" Type="http://schemas.openxmlformats.org/officeDocument/2006/relationships/ctrlProp" Target="../ctrlProps/ctrlProp70.xml"/><Relationship Id="rId75" Type="http://schemas.openxmlformats.org/officeDocument/2006/relationships/ctrlProp" Target="../ctrlProps/ctrlProp75.xml"/><Relationship Id="rId83" Type="http://schemas.openxmlformats.org/officeDocument/2006/relationships/ctrlProp" Target="../ctrlProps/ctrlProp83.xml"/><Relationship Id="rId88" Type="http://schemas.openxmlformats.org/officeDocument/2006/relationships/ctrlProp" Target="../ctrlProps/ctrlProp88.xml"/><Relationship Id="rId91" Type="http://schemas.openxmlformats.org/officeDocument/2006/relationships/ctrlProp" Target="../ctrlProps/ctrlProp91.xml"/><Relationship Id="rId96" Type="http://schemas.openxmlformats.org/officeDocument/2006/relationships/ctrlProp" Target="../ctrlProps/ctrlProp96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.xml"/><Relationship Id="rId15" Type="http://schemas.openxmlformats.org/officeDocument/2006/relationships/ctrlProp" Target="../ctrlProps/ctrlProp15.xml"/><Relationship Id="rId23" Type="http://schemas.openxmlformats.org/officeDocument/2006/relationships/ctrlProp" Target="../ctrlProps/ctrlProp23.xml"/><Relationship Id="rId28" Type="http://schemas.openxmlformats.org/officeDocument/2006/relationships/ctrlProp" Target="../ctrlProps/ctrlProp28.xml"/><Relationship Id="rId36" Type="http://schemas.openxmlformats.org/officeDocument/2006/relationships/ctrlProp" Target="../ctrlProps/ctrlProp36.xml"/><Relationship Id="rId49" Type="http://schemas.openxmlformats.org/officeDocument/2006/relationships/ctrlProp" Target="../ctrlProps/ctrlProp49.xml"/><Relationship Id="rId57" Type="http://schemas.openxmlformats.org/officeDocument/2006/relationships/ctrlProp" Target="../ctrlProps/ctrlProp57.xml"/><Relationship Id="rId106" Type="http://schemas.openxmlformats.org/officeDocument/2006/relationships/ctrlProp" Target="../ctrlProps/ctrlProp106.xml"/><Relationship Id="rId10" Type="http://schemas.openxmlformats.org/officeDocument/2006/relationships/ctrlProp" Target="../ctrlProps/ctrlProp10.xml"/><Relationship Id="rId31" Type="http://schemas.openxmlformats.org/officeDocument/2006/relationships/ctrlProp" Target="../ctrlProps/ctrlProp31.xml"/><Relationship Id="rId44" Type="http://schemas.openxmlformats.org/officeDocument/2006/relationships/ctrlProp" Target="../ctrlProps/ctrlProp44.xml"/><Relationship Id="rId52" Type="http://schemas.openxmlformats.org/officeDocument/2006/relationships/ctrlProp" Target="../ctrlProps/ctrlProp52.xml"/><Relationship Id="rId60" Type="http://schemas.openxmlformats.org/officeDocument/2006/relationships/ctrlProp" Target="../ctrlProps/ctrlProp60.xml"/><Relationship Id="rId65" Type="http://schemas.openxmlformats.org/officeDocument/2006/relationships/ctrlProp" Target="../ctrlProps/ctrlProp65.xml"/><Relationship Id="rId73" Type="http://schemas.openxmlformats.org/officeDocument/2006/relationships/ctrlProp" Target="../ctrlProps/ctrlProp73.xml"/><Relationship Id="rId78" Type="http://schemas.openxmlformats.org/officeDocument/2006/relationships/ctrlProp" Target="../ctrlProps/ctrlProp78.xml"/><Relationship Id="rId81" Type="http://schemas.openxmlformats.org/officeDocument/2006/relationships/ctrlProp" Target="../ctrlProps/ctrlProp81.xml"/><Relationship Id="rId86" Type="http://schemas.openxmlformats.org/officeDocument/2006/relationships/ctrlProp" Target="../ctrlProps/ctrlProp86.xml"/><Relationship Id="rId94" Type="http://schemas.openxmlformats.org/officeDocument/2006/relationships/ctrlProp" Target="../ctrlProps/ctrlProp94.xml"/><Relationship Id="rId99" Type="http://schemas.openxmlformats.org/officeDocument/2006/relationships/ctrlProp" Target="../ctrlProps/ctrlProp99.xml"/><Relationship Id="rId101" Type="http://schemas.openxmlformats.org/officeDocument/2006/relationships/ctrlProp" Target="../ctrlProps/ctrlProp101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39" Type="http://schemas.openxmlformats.org/officeDocument/2006/relationships/ctrlProp" Target="../ctrlProps/ctrlProp39.xml"/><Relationship Id="rId34" Type="http://schemas.openxmlformats.org/officeDocument/2006/relationships/ctrlProp" Target="../ctrlProps/ctrlProp34.xml"/><Relationship Id="rId50" Type="http://schemas.openxmlformats.org/officeDocument/2006/relationships/ctrlProp" Target="../ctrlProps/ctrlProp50.xml"/><Relationship Id="rId55" Type="http://schemas.openxmlformats.org/officeDocument/2006/relationships/ctrlProp" Target="../ctrlProps/ctrlProp55.xml"/><Relationship Id="rId76" Type="http://schemas.openxmlformats.org/officeDocument/2006/relationships/ctrlProp" Target="../ctrlProps/ctrlProp76.xml"/><Relationship Id="rId97" Type="http://schemas.openxmlformats.org/officeDocument/2006/relationships/ctrlProp" Target="../ctrlProps/ctrlProp97.xml"/><Relationship Id="rId104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35"/>
  <sheetViews>
    <sheetView showGridLines="0" zoomScaleNormal="100" workbookViewId="0">
      <pane ySplit="5" topLeftCell="A45" activePane="bottomLeft" state="frozen"/>
      <selection pane="bottomLeft" activeCell="F100" sqref="F100"/>
    </sheetView>
  </sheetViews>
  <sheetFormatPr baseColWidth="10" defaultRowHeight="14.25"/>
  <cols>
    <col min="1" max="1" width="10.625" customWidth="1"/>
    <col min="2" max="2" width="28.125" customWidth="1"/>
    <col min="3" max="3" width="30" customWidth="1"/>
    <col min="4" max="4" width="46.5" customWidth="1"/>
    <col min="5" max="5" width="29.75" customWidth="1"/>
  </cols>
  <sheetData>
    <row r="1" spans="1:5">
      <c r="A1" s="842"/>
      <c r="B1" s="842"/>
      <c r="C1" s="842"/>
      <c r="D1" s="842"/>
      <c r="E1" s="842"/>
    </row>
    <row r="2" spans="1:5" ht="23.25" customHeight="1">
      <c r="A2" s="1578" t="s">
        <v>738</v>
      </c>
      <c r="B2" s="1579"/>
      <c r="C2" s="1579"/>
      <c r="D2" s="1579"/>
      <c r="E2" s="1579"/>
    </row>
    <row r="3" spans="1:5">
      <c r="A3" s="842"/>
      <c r="B3" s="842"/>
      <c r="C3" s="842"/>
      <c r="D3" s="842"/>
      <c r="E3" s="842"/>
    </row>
    <row r="5" spans="1:5" ht="25.5">
      <c r="A5" s="843" t="s">
        <v>487</v>
      </c>
      <c r="B5" s="843" t="s">
        <v>488</v>
      </c>
      <c r="C5" s="843" t="s">
        <v>489</v>
      </c>
      <c r="D5" s="843" t="s">
        <v>490</v>
      </c>
      <c r="E5" s="843" t="s">
        <v>491</v>
      </c>
    </row>
    <row r="6" spans="1:5" s="1027" customFormat="1" ht="25.5">
      <c r="A6" s="1249">
        <v>44900</v>
      </c>
      <c r="B6" s="1250" t="s">
        <v>731</v>
      </c>
      <c r="C6" s="1250" t="s">
        <v>732</v>
      </c>
      <c r="D6" s="1251" t="s">
        <v>733</v>
      </c>
      <c r="E6" s="1251" t="s">
        <v>734</v>
      </c>
    </row>
    <row r="7" spans="1:5" s="1027" customFormat="1" ht="25.5">
      <c r="A7" s="1252"/>
      <c r="B7" s="1253" t="s">
        <v>145</v>
      </c>
      <c r="C7" s="1253" t="s">
        <v>736</v>
      </c>
      <c r="D7" s="1253" t="s">
        <v>737</v>
      </c>
      <c r="E7" s="1273" t="s">
        <v>788</v>
      </c>
    </row>
    <row r="8" spans="1:5" s="1266" customFormat="1" ht="12.75">
      <c r="A8" s="1274">
        <v>44903</v>
      </c>
      <c r="B8" s="1264" t="s">
        <v>739</v>
      </c>
      <c r="C8" s="1264" t="s">
        <v>740</v>
      </c>
      <c r="D8" s="1265" t="s">
        <v>741</v>
      </c>
      <c r="E8" s="1547"/>
    </row>
    <row r="9" spans="1:5" s="1266" customFormat="1" ht="12.75">
      <c r="A9" s="1267"/>
      <c r="B9" s="1271" t="s">
        <v>1</v>
      </c>
      <c r="C9" s="1268"/>
      <c r="D9" s="1269" t="s">
        <v>742</v>
      </c>
      <c r="E9" s="1268"/>
    </row>
    <row r="10" spans="1:5" s="1027" customFormat="1" ht="12.75">
      <c r="A10" s="1590">
        <v>45083</v>
      </c>
      <c r="B10" s="1581" t="s">
        <v>1</v>
      </c>
      <c r="C10" s="1275" t="s">
        <v>744</v>
      </c>
      <c r="D10" s="1276" t="s">
        <v>745</v>
      </c>
      <c r="E10" s="1277"/>
    </row>
    <row r="11" spans="1:5" s="1027" customFormat="1" ht="12.75">
      <c r="A11" s="1591"/>
      <c r="B11" s="1582"/>
      <c r="C11" s="1278" t="s">
        <v>746</v>
      </c>
      <c r="D11" s="1279" t="s">
        <v>743</v>
      </c>
      <c r="E11" s="1280"/>
    </row>
    <row r="12" spans="1:5" s="1027" customFormat="1" ht="12.75">
      <c r="A12" s="1591"/>
      <c r="B12" s="1582"/>
      <c r="C12" s="1278" t="s">
        <v>747</v>
      </c>
      <c r="D12" s="1281" t="s">
        <v>748</v>
      </c>
      <c r="E12" s="1280"/>
    </row>
    <row r="13" spans="1:5" s="1027" customFormat="1" ht="25.5">
      <c r="A13" s="1591"/>
      <c r="B13" s="1582"/>
      <c r="C13" s="1278" t="s">
        <v>750</v>
      </c>
      <c r="D13" s="1282" t="s">
        <v>749</v>
      </c>
      <c r="E13" s="1280"/>
    </row>
    <row r="14" spans="1:5" s="1027" customFormat="1" ht="25.5">
      <c r="A14" s="1591"/>
      <c r="B14" s="1582"/>
      <c r="C14" s="1278" t="s">
        <v>753</v>
      </c>
      <c r="D14" s="1282" t="s">
        <v>751</v>
      </c>
      <c r="E14" s="1280"/>
    </row>
    <row r="15" spans="1:5" s="1027" customFormat="1" ht="37.5">
      <c r="A15" s="1591"/>
      <c r="B15" s="1582"/>
      <c r="C15" s="1278" t="s">
        <v>750</v>
      </c>
      <c r="D15" s="1282" t="s">
        <v>752</v>
      </c>
      <c r="E15" s="1280"/>
    </row>
    <row r="16" spans="1:5" s="1027" customFormat="1" ht="12.75">
      <c r="A16" s="1591"/>
      <c r="B16" s="1582"/>
      <c r="C16" s="1278" t="s">
        <v>754</v>
      </c>
      <c r="D16" s="1281" t="s">
        <v>755</v>
      </c>
      <c r="E16" s="1280"/>
    </row>
    <row r="17" spans="1:5" s="1027" customFormat="1" ht="38.25">
      <c r="A17" s="1591"/>
      <c r="B17" s="1586" t="s">
        <v>145</v>
      </c>
      <c r="C17" s="1580" t="s">
        <v>757</v>
      </c>
      <c r="D17" s="1283" t="s">
        <v>756</v>
      </c>
      <c r="E17" s="1583" t="s">
        <v>774</v>
      </c>
    </row>
    <row r="18" spans="1:5" s="1027" customFormat="1" ht="38.25">
      <c r="A18" s="1591"/>
      <c r="B18" s="1586"/>
      <c r="C18" s="1580"/>
      <c r="D18" s="1283" t="s">
        <v>780</v>
      </c>
      <c r="E18" s="1584"/>
    </row>
    <row r="19" spans="1:5" ht="38.25">
      <c r="A19" s="1591"/>
      <c r="B19" s="1586"/>
      <c r="C19" s="1580" t="s">
        <v>759</v>
      </c>
      <c r="D19" s="1283" t="s">
        <v>758</v>
      </c>
      <c r="E19" s="1584"/>
    </row>
    <row r="20" spans="1:5" ht="38.25">
      <c r="A20" s="1591"/>
      <c r="B20" s="1586"/>
      <c r="C20" s="1580"/>
      <c r="D20" s="1283" t="s">
        <v>781</v>
      </c>
      <c r="E20" s="1584"/>
    </row>
    <row r="21" spans="1:5" ht="25.5">
      <c r="A21" s="1591"/>
      <c r="B21" s="1586"/>
      <c r="C21" s="1587" t="s">
        <v>760</v>
      </c>
      <c r="D21" s="1283" t="s">
        <v>761</v>
      </c>
      <c r="E21" s="1584"/>
    </row>
    <row r="22" spans="1:5" ht="25.5">
      <c r="A22" s="1591"/>
      <c r="B22" s="1586"/>
      <c r="C22" s="1587"/>
      <c r="D22" s="1283" t="s">
        <v>782</v>
      </c>
      <c r="E22" s="1584"/>
    </row>
    <row r="23" spans="1:5" ht="25.5">
      <c r="A23" s="1591"/>
      <c r="B23" s="1586"/>
      <c r="C23" s="1585" t="s">
        <v>762</v>
      </c>
      <c r="D23" s="1283" t="s">
        <v>763</v>
      </c>
      <c r="E23" s="1584"/>
    </row>
    <row r="24" spans="1:5" ht="25.5">
      <c r="A24" s="1591"/>
      <c r="B24" s="1586"/>
      <c r="C24" s="1585"/>
      <c r="D24" s="1283" t="s">
        <v>783</v>
      </c>
      <c r="E24" s="1584"/>
    </row>
    <row r="25" spans="1:5" ht="25.5">
      <c r="A25" s="1591"/>
      <c r="B25" s="1586"/>
      <c r="C25" s="1585" t="s">
        <v>764</v>
      </c>
      <c r="D25" s="1283" t="s">
        <v>765</v>
      </c>
      <c r="E25" s="1584"/>
    </row>
    <row r="26" spans="1:5" ht="25.5">
      <c r="A26" s="1591"/>
      <c r="B26" s="1586"/>
      <c r="C26" s="1585"/>
      <c r="D26" s="1283" t="s">
        <v>784</v>
      </c>
      <c r="E26" s="1584"/>
    </row>
    <row r="27" spans="1:5" ht="25.5">
      <c r="A27" s="1591"/>
      <c r="B27" s="1586"/>
      <c r="C27" s="1587" t="s">
        <v>767</v>
      </c>
      <c r="D27" s="1283" t="s">
        <v>766</v>
      </c>
      <c r="E27" s="1584"/>
    </row>
    <row r="28" spans="1:5" ht="25.5">
      <c r="A28" s="1591"/>
      <c r="B28" s="1586"/>
      <c r="C28" s="1587"/>
      <c r="D28" s="1283" t="s">
        <v>785</v>
      </c>
      <c r="E28" s="1584"/>
    </row>
    <row r="29" spans="1:5" ht="25.5">
      <c r="A29" s="1591"/>
      <c r="B29" s="1586"/>
      <c r="C29" s="1585" t="s">
        <v>771</v>
      </c>
      <c r="D29" s="1283" t="s">
        <v>768</v>
      </c>
      <c r="E29" s="1584"/>
    </row>
    <row r="30" spans="1:5" ht="25.5">
      <c r="A30" s="1591"/>
      <c r="B30" s="1586"/>
      <c r="C30" s="1585"/>
      <c r="D30" s="1283" t="s">
        <v>786</v>
      </c>
      <c r="E30" s="1584"/>
    </row>
    <row r="31" spans="1:5" ht="25.5">
      <c r="A31" s="1591"/>
      <c r="B31" s="1586"/>
      <c r="C31" s="1585" t="s">
        <v>770</v>
      </c>
      <c r="D31" s="1283" t="s">
        <v>769</v>
      </c>
      <c r="E31" s="1584"/>
    </row>
    <row r="32" spans="1:5" ht="25.5">
      <c r="A32" s="1591"/>
      <c r="B32" s="1586"/>
      <c r="C32" s="1585"/>
      <c r="D32" s="1283" t="s">
        <v>787</v>
      </c>
      <c r="E32" s="1584"/>
    </row>
    <row r="33" spans="1:5" ht="25.5">
      <c r="A33" s="1591"/>
      <c r="B33" s="1585" t="s">
        <v>773</v>
      </c>
      <c r="C33" s="1585" t="s">
        <v>775</v>
      </c>
      <c r="D33" s="1283" t="s">
        <v>772</v>
      </c>
      <c r="E33" s="1584"/>
    </row>
    <row r="34" spans="1:5" ht="25.5">
      <c r="A34" s="1591"/>
      <c r="B34" s="1585"/>
      <c r="C34" s="1585"/>
      <c r="D34" s="1283" t="s">
        <v>776</v>
      </c>
      <c r="E34" s="1584"/>
    </row>
    <row r="35" spans="1:5">
      <c r="A35" s="1591"/>
      <c r="B35" s="1588" t="s">
        <v>647</v>
      </c>
      <c r="C35" s="1588" t="s">
        <v>777</v>
      </c>
      <c r="D35" s="1284" t="s">
        <v>778</v>
      </c>
      <c r="E35" s="1285"/>
    </row>
    <row r="36" spans="1:5">
      <c r="A36" s="1592"/>
      <c r="B36" s="1589"/>
      <c r="C36" s="1589"/>
      <c r="D36" s="1286" t="s">
        <v>779</v>
      </c>
      <c r="E36" s="1287"/>
    </row>
    <row r="37" spans="1:5" ht="25.5">
      <c r="A37" s="1595">
        <v>45089</v>
      </c>
      <c r="B37" s="1596" t="s">
        <v>1</v>
      </c>
      <c r="C37" s="1593" t="s">
        <v>792</v>
      </c>
      <c r="D37" s="1288" t="s">
        <v>798</v>
      </c>
      <c r="E37" s="1575" t="s">
        <v>797</v>
      </c>
    </row>
    <row r="38" spans="1:5" ht="25.5">
      <c r="A38" s="1595"/>
      <c r="B38" s="1597"/>
      <c r="C38" s="1594"/>
      <c r="D38" s="1289" t="s">
        <v>789</v>
      </c>
      <c r="E38" s="1576"/>
    </row>
    <row r="39" spans="1:5" ht="25.5">
      <c r="A39" s="1595"/>
      <c r="B39" s="1597"/>
      <c r="C39" s="1290" t="s">
        <v>791</v>
      </c>
      <c r="D39" s="1289" t="s">
        <v>793</v>
      </c>
      <c r="E39" s="1576"/>
    </row>
    <row r="40" spans="1:5">
      <c r="A40" s="1595"/>
      <c r="B40" s="1291" t="s">
        <v>647</v>
      </c>
      <c r="C40" s="1290" t="s">
        <v>795</v>
      </c>
      <c r="D40" s="1289" t="s">
        <v>796</v>
      </c>
      <c r="E40" s="1576"/>
    </row>
    <row r="41" spans="1:5">
      <c r="A41" s="1595"/>
      <c r="B41" s="1291" t="s">
        <v>773</v>
      </c>
      <c r="C41" s="1290" t="s">
        <v>775</v>
      </c>
      <c r="D41" s="1289" t="s">
        <v>796</v>
      </c>
      <c r="E41" s="1576"/>
    </row>
    <row r="42" spans="1:5">
      <c r="A42" s="1595"/>
      <c r="B42" s="1292" t="s">
        <v>145</v>
      </c>
      <c r="C42" s="1293" t="s">
        <v>757</v>
      </c>
      <c r="D42" s="1294" t="s">
        <v>796</v>
      </c>
      <c r="E42" s="1577"/>
    </row>
    <row r="43" spans="1:5" ht="25.5">
      <c r="A43" s="1569">
        <v>45454</v>
      </c>
      <c r="B43" s="1529" t="s">
        <v>145</v>
      </c>
      <c r="C43" s="1502" t="s">
        <v>816</v>
      </c>
      <c r="D43" s="1548" t="s">
        <v>801</v>
      </c>
      <c r="E43" s="1570"/>
    </row>
    <row r="44" spans="1:5" ht="25.5">
      <c r="A44" s="1571"/>
      <c r="B44" s="1529" t="s">
        <v>799</v>
      </c>
      <c r="C44" s="1502" t="s">
        <v>817</v>
      </c>
      <c r="D44" s="1548" t="s">
        <v>800</v>
      </c>
      <c r="E44" s="1570"/>
    </row>
    <row r="45" spans="1:5">
      <c r="A45" s="1571"/>
      <c r="B45" s="1529" t="s">
        <v>773</v>
      </c>
      <c r="C45" s="1502" t="s">
        <v>805</v>
      </c>
      <c r="D45" s="1548" t="s">
        <v>131</v>
      </c>
      <c r="E45" s="1570"/>
    </row>
    <row r="46" spans="1:5">
      <c r="A46" s="1571"/>
      <c r="B46" s="1571"/>
      <c r="C46" s="1502" t="s">
        <v>806</v>
      </c>
      <c r="D46" s="1570"/>
      <c r="E46" s="1570"/>
    </row>
    <row r="47" spans="1:5">
      <c r="A47" s="1571"/>
      <c r="B47" s="1571"/>
      <c r="C47" s="1502" t="s">
        <v>808</v>
      </c>
      <c r="D47" s="1502" t="s">
        <v>807</v>
      </c>
      <c r="E47" s="1570"/>
    </row>
    <row r="48" spans="1:5">
      <c r="A48" s="1571"/>
      <c r="B48" s="1571"/>
      <c r="C48" s="1502" t="s">
        <v>809</v>
      </c>
      <c r="D48" s="1570">
        <v>2024</v>
      </c>
      <c r="E48" s="1570"/>
    </row>
    <row r="49" spans="1:5">
      <c r="A49" s="1571"/>
      <c r="B49" s="1571"/>
      <c r="C49" s="1502" t="s">
        <v>810</v>
      </c>
      <c r="D49" s="1570">
        <v>2025</v>
      </c>
      <c r="E49" s="1570"/>
    </row>
    <row r="50" spans="1:5">
      <c r="A50" s="1571"/>
      <c r="B50" s="1571"/>
      <c r="C50" s="1502" t="s">
        <v>811</v>
      </c>
      <c r="D50" s="1570" t="s">
        <v>138</v>
      </c>
      <c r="E50" s="1570"/>
    </row>
    <row r="51" spans="1:5">
      <c r="A51" s="1571"/>
      <c r="B51" s="1571"/>
      <c r="C51" s="1502" t="s">
        <v>812</v>
      </c>
      <c r="D51" s="1572" t="s">
        <v>140</v>
      </c>
      <c r="E51" s="1570"/>
    </row>
    <row r="52" spans="1:5">
      <c r="A52" s="1571"/>
      <c r="B52" s="1571"/>
      <c r="C52" s="1502" t="s">
        <v>813</v>
      </c>
      <c r="D52" s="1572" t="s">
        <v>141</v>
      </c>
      <c r="E52" s="1570"/>
    </row>
    <row r="53" spans="1:5">
      <c r="A53" s="1571"/>
      <c r="B53" s="1571"/>
      <c r="C53" s="1502" t="s">
        <v>814</v>
      </c>
      <c r="D53" s="1573" t="s">
        <v>73</v>
      </c>
      <c r="E53" s="1570"/>
    </row>
    <row r="54" spans="1:5">
      <c r="A54" s="1571"/>
      <c r="B54" s="1571"/>
      <c r="C54" s="1502" t="s">
        <v>818</v>
      </c>
      <c r="D54" s="1570" t="s">
        <v>815</v>
      </c>
      <c r="E54" s="1570"/>
    </row>
    <row r="55" spans="1:5">
      <c r="A55" s="1571"/>
      <c r="B55" s="1571"/>
      <c r="C55" s="1502" t="s">
        <v>904</v>
      </c>
      <c r="D55" s="1570" t="s">
        <v>926</v>
      </c>
      <c r="E55" s="1570"/>
    </row>
    <row r="56" spans="1:5">
      <c r="A56" s="1571"/>
      <c r="B56" s="1571"/>
      <c r="C56" s="1502" t="s">
        <v>905</v>
      </c>
      <c r="D56" s="1570" t="s">
        <v>819</v>
      </c>
      <c r="E56" s="1570"/>
    </row>
    <row r="57" spans="1:5">
      <c r="A57" s="1571"/>
      <c r="B57" s="1571"/>
      <c r="C57" s="1502" t="s">
        <v>820</v>
      </c>
      <c r="D57" s="1570" t="s">
        <v>821</v>
      </c>
      <c r="E57" s="1570"/>
    </row>
    <row r="58" spans="1:5">
      <c r="A58" s="1571"/>
      <c r="B58" s="1571" t="s">
        <v>829</v>
      </c>
      <c r="C58" s="1502" t="s">
        <v>830</v>
      </c>
      <c r="D58" s="1570" t="s">
        <v>866</v>
      </c>
      <c r="E58" s="1570"/>
    </row>
    <row r="59" spans="1:5">
      <c r="A59" s="1571"/>
      <c r="B59" s="1571"/>
      <c r="C59" s="1502" t="s">
        <v>865</v>
      </c>
      <c r="D59" s="1570" t="s">
        <v>867</v>
      </c>
      <c r="E59" s="1570"/>
    </row>
    <row r="60" spans="1:5">
      <c r="A60" s="1571"/>
      <c r="B60" s="1571" t="s">
        <v>739</v>
      </c>
      <c r="C60" s="1502" t="s">
        <v>831</v>
      </c>
      <c r="D60" s="1570" t="s">
        <v>832</v>
      </c>
      <c r="E60" s="1570"/>
    </row>
    <row r="61" spans="1:5">
      <c r="A61" s="1571"/>
      <c r="B61" s="1571"/>
      <c r="C61" s="1502" t="s">
        <v>839</v>
      </c>
      <c r="D61" s="1570" t="s">
        <v>840</v>
      </c>
      <c r="E61" s="1570"/>
    </row>
    <row r="62" spans="1:5">
      <c r="A62" s="1571"/>
      <c r="B62" s="1571"/>
      <c r="C62" s="1502" t="s">
        <v>844</v>
      </c>
      <c r="D62" s="1570" t="s">
        <v>846</v>
      </c>
      <c r="E62" s="1570"/>
    </row>
    <row r="63" spans="1:5">
      <c r="A63" s="1571"/>
      <c r="B63" s="1571"/>
      <c r="C63" s="1502" t="s">
        <v>845</v>
      </c>
      <c r="D63" s="1570" t="s">
        <v>847</v>
      </c>
      <c r="E63" s="1570"/>
    </row>
    <row r="64" spans="1:5">
      <c r="A64" s="1571"/>
      <c r="B64" s="1571"/>
      <c r="C64" s="1502" t="s">
        <v>878</v>
      </c>
      <c r="D64" s="1570" t="s">
        <v>875</v>
      </c>
      <c r="E64" s="1570"/>
    </row>
    <row r="65" spans="1:5">
      <c r="A65" s="1571"/>
      <c r="B65" s="1571"/>
      <c r="C65" s="1502" t="s">
        <v>879</v>
      </c>
      <c r="D65" s="1570" t="s">
        <v>876</v>
      </c>
      <c r="E65" s="1570"/>
    </row>
    <row r="66" spans="1:5">
      <c r="A66" s="1571"/>
      <c r="B66" s="1571"/>
      <c r="C66" s="1502" t="s">
        <v>877</v>
      </c>
      <c r="D66" s="1570" t="s">
        <v>888</v>
      </c>
      <c r="E66" s="1570"/>
    </row>
    <row r="67" spans="1:5">
      <c r="A67" s="1571"/>
      <c r="B67" s="1571"/>
      <c r="C67" s="1502" t="s">
        <v>881</v>
      </c>
      <c r="D67" s="1570" t="s">
        <v>882</v>
      </c>
      <c r="E67" s="1570"/>
    </row>
    <row r="68" spans="1:5">
      <c r="A68" s="1571"/>
      <c r="B68" s="1571"/>
      <c r="C68" s="1502" t="s">
        <v>883</v>
      </c>
      <c r="D68" s="1570" t="s">
        <v>884</v>
      </c>
      <c r="E68" s="1570"/>
    </row>
    <row r="69" spans="1:5">
      <c r="A69" s="1571"/>
      <c r="B69" s="1571"/>
      <c r="C69" s="1502" t="s">
        <v>880</v>
      </c>
      <c r="D69" s="1570" t="s">
        <v>885</v>
      </c>
      <c r="E69" s="1570"/>
    </row>
    <row r="70" spans="1:5">
      <c r="A70" s="1571"/>
      <c r="B70" s="1571"/>
      <c r="C70" s="1502" t="s">
        <v>886</v>
      </c>
      <c r="D70" s="1570" t="s">
        <v>887</v>
      </c>
      <c r="E70" s="1570"/>
    </row>
    <row r="71" spans="1:5">
      <c r="A71" s="1571"/>
      <c r="B71" s="1571"/>
      <c r="C71" s="1502" t="s">
        <v>889</v>
      </c>
      <c r="D71" s="1570" t="s">
        <v>890</v>
      </c>
      <c r="E71" s="1570"/>
    </row>
    <row r="72" spans="1:5">
      <c r="A72" s="1571"/>
      <c r="B72" s="1571"/>
      <c r="C72" s="1502" t="s">
        <v>892</v>
      </c>
      <c r="D72" s="1570" t="s">
        <v>891</v>
      </c>
      <c r="E72" s="1570"/>
    </row>
    <row r="73" spans="1:5">
      <c r="A73" s="1571"/>
      <c r="B73" s="1571"/>
      <c r="C73" s="1502" t="s">
        <v>893</v>
      </c>
      <c r="D73" s="1570" t="s">
        <v>894</v>
      </c>
      <c r="E73" s="1570"/>
    </row>
    <row r="74" spans="1:5">
      <c r="A74" s="1571"/>
      <c r="B74" s="1571" t="s">
        <v>841</v>
      </c>
      <c r="C74" s="1502" t="s">
        <v>842</v>
      </c>
      <c r="D74" s="1570" t="s">
        <v>843</v>
      </c>
      <c r="E74" s="1570"/>
    </row>
    <row r="75" spans="1:5">
      <c r="A75" s="1571"/>
      <c r="B75" s="1571"/>
      <c r="C75" s="1502" t="s">
        <v>849</v>
      </c>
      <c r="D75" s="1570" t="s">
        <v>850</v>
      </c>
      <c r="E75" s="1570"/>
    </row>
    <row r="76" spans="1:5">
      <c r="A76" s="1571"/>
      <c r="B76" s="1571"/>
      <c r="C76" s="1502" t="s">
        <v>852</v>
      </c>
      <c r="D76" s="1574" t="s">
        <v>853</v>
      </c>
      <c r="E76" s="1570"/>
    </row>
    <row r="77" spans="1:5">
      <c r="A77" s="1571"/>
      <c r="B77" s="1571"/>
      <c r="C77" s="1502" t="s">
        <v>854</v>
      </c>
      <c r="D77" s="1570" t="s">
        <v>855</v>
      </c>
      <c r="E77" s="1570"/>
    </row>
    <row r="78" spans="1:5">
      <c r="A78" s="1571"/>
      <c r="B78" s="1571"/>
      <c r="C78" s="1502" t="s">
        <v>858</v>
      </c>
      <c r="D78" s="1570" t="s">
        <v>856</v>
      </c>
      <c r="E78" s="1570"/>
    </row>
    <row r="79" spans="1:5">
      <c r="A79" s="1571"/>
      <c r="B79" s="1571"/>
      <c r="C79" s="1502" t="s">
        <v>906</v>
      </c>
      <c r="D79" s="1570" t="s">
        <v>908</v>
      </c>
      <c r="E79" s="1570"/>
    </row>
    <row r="80" spans="1:5">
      <c r="A80" s="1571"/>
      <c r="B80" s="1571"/>
      <c r="C80" s="1502" t="s">
        <v>907</v>
      </c>
      <c r="D80" s="1570" t="s">
        <v>909</v>
      </c>
      <c r="E80" s="1570"/>
    </row>
    <row r="81" spans="1:5">
      <c r="A81" s="1571"/>
      <c r="B81" s="1571"/>
      <c r="C81" s="1502" t="s">
        <v>911</v>
      </c>
      <c r="D81" s="1570" t="s">
        <v>910</v>
      </c>
      <c r="E81" s="1570"/>
    </row>
    <row r="82" spans="1:5">
      <c r="A82" s="1571"/>
      <c r="B82" s="1571"/>
      <c r="C82" s="1502" t="s">
        <v>913</v>
      </c>
      <c r="D82" s="1570" t="s">
        <v>912</v>
      </c>
      <c r="E82" s="1570"/>
    </row>
    <row r="83" spans="1:5">
      <c r="A83" s="1571"/>
      <c r="B83" s="1571"/>
      <c r="C83" s="1502" t="s">
        <v>915</v>
      </c>
      <c r="D83" s="1570" t="s">
        <v>914</v>
      </c>
      <c r="E83" s="1570"/>
    </row>
    <row r="84" spans="1:5">
      <c r="A84" s="1530">
        <v>45525</v>
      </c>
      <c r="B84" s="1567" t="s">
        <v>841</v>
      </c>
      <c r="C84" s="1568" t="s">
        <v>922</v>
      </c>
      <c r="D84" s="1554" t="s">
        <v>916</v>
      </c>
      <c r="E84" s="1554"/>
    </row>
    <row r="85" spans="1:5">
      <c r="A85" s="1531"/>
      <c r="B85" s="1531"/>
      <c r="C85" s="1539" t="s">
        <v>925</v>
      </c>
      <c r="D85" s="1539" t="s">
        <v>923</v>
      </c>
      <c r="E85" s="1539"/>
    </row>
    <row r="86" spans="1:5">
      <c r="A86" s="1531"/>
      <c r="B86" s="1531"/>
      <c r="C86" s="1538" t="s">
        <v>917</v>
      </c>
      <c r="D86" s="1539" t="s">
        <v>850</v>
      </c>
      <c r="E86" s="1539"/>
    </row>
    <row r="87" spans="1:5">
      <c r="A87" s="1531"/>
      <c r="B87" s="1531"/>
      <c r="C87" s="1539" t="s">
        <v>920</v>
      </c>
      <c r="D87" s="1539" t="s">
        <v>921</v>
      </c>
      <c r="E87" s="1539"/>
    </row>
    <row r="88" spans="1:5">
      <c r="A88" s="1531"/>
      <c r="B88" s="1531"/>
      <c r="C88" s="1539" t="s">
        <v>918</v>
      </c>
      <c r="D88" s="1539" t="s">
        <v>919</v>
      </c>
      <c r="E88" s="1539"/>
    </row>
    <row r="89" spans="1:5">
      <c r="A89" s="1531"/>
      <c r="B89" s="1531"/>
      <c r="C89" s="1539" t="s">
        <v>907</v>
      </c>
      <c r="D89" s="1539" t="s">
        <v>924</v>
      </c>
      <c r="E89" s="1539"/>
    </row>
    <row r="90" spans="1:5">
      <c r="A90" s="1531"/>
      <c r="B90" s="1531" t="s">
        <v>739</v>
      </c>
      <c r="C90" s="1539" t="s">
        <v>927</v>
      </c>
      <c r="D90" s="1539" t="s">
        <v>928</v>
      </c>
      <c r="E90" s="1539"/>
    </row>
    <row r="91" spans="1:5">
      <c r="A91" s="1531"/>
      <c r="B91" s="1531" t="s">
        <v>170</v>
      </c>
      <c r="C91" s="1539" t="s">
        <v>929</v>
      </c>
      <c r="D91" s="1539" t="s">
        <v>930</v>
      </c>
      <c r="E91" s="1539"/>
    </row>
    <row r="92" spans="1:5">
      <c r="A92" s="1531"/>
      <c r="B92" s="1531" t="s">
        <v>829</v>
      </c>
      <c r="C92" s="1539" t="s">
        <v>934</v>
      </c>
      <c r="D92" s="1539" t="s">
        <v>933</v>
      </c>
      <c r="E92" s="1539"/>
    </row>
    <row r="93" spans="1:5">
      <c r="A93" s="1531"/>
      <c r="B93" s="1531" t="s">
        <v>1</v>
      </c>
      <c r="C93" s="1539" t="s">
        <v>935</v>
      </c>
      <c r="D93" s="1539" t="s">
        <v>936</v>
      </c>
      <c r="E93" s="1539"/>
    </row>
    <row r="94" spans="1:5">
      <c r="A94" s="1530">
        <v>45540</v>
      </c>
      <c r="B94" s="1565" t="s">
        <v>947</v>
      </c>
      <c r="C94" s="1566" t="s">
        <v>948</v>
      </c>
      <c r="D94" s="1554"/>
      <c r="E94" s="1554"/>
    </row>
    <row r="95" spans="1:5">
      <c r="A95" s="1531"/>
      <c r="B95" s="1533" t="s">
        <v>949</v>
      </c>
      <c r="C95" s="1540" t="s">
        <v>950</v>
      </c>
      <c r="D95" s="1540" t="s">
        <v>951</v>
      </c>
      <c r="E95" s="1539"/>
    </row>
    <row r="96" spans="1:5">
      <c r="A96" s="1531"/>
      <c r="B96" s="1533"/>
      <c r="C96" s="1541" t="s">
        <v>957</v>
      </c>
      <c r="D96" s="1541" t="s">
        <v>958</v>
      </c>
      <c r="E96" s="1539"/>
    </row>
    <row r="97" spans="1:8">
      <c r="A97" s="1531"/>
      <c r="B97" s="1533"/>
      <c r="C97" s="1541" t="s">
        <v>959</v>
      </c>
      <c r="D97" s="1541" t="s">
        <v>960</v>
      </c>
      <c r="E97" s="1539"/>
    </row>
    <row r="98" spans="1:8">
      <c r="A98" s="1531"/>
      <c r="B98" s="1534" t="s">
        <v>773</v>
      </c>
      <c r="C98" s="1542" t="s">
        <v>952</v>
      </c>
      <c r="D98" s="1542" t="s">
        <v>953</v>
      </c>
      <c r="E98" s="1539"/>
    </row>
    <row r="99" spans="1:8">
      <c r="A99" s="1531"/>
      <c r="B99" s="1531"/>
      <c r="C99" s="1542" t="s">
        <v>954</v>
      </c>
      <c r="D99" s="1542" t="s">
        <v>955</v>
      </c>
      <c r="E99" s="1539"/>
    </row>
    <row r="100" spans="1:8">
      <c r="A100" s="1531"/>
      <c r="B100" s="1534" t="s">
        <v>956</v>
      </c>
      <c r="C100" s="1542" t="s">
        <v>954</v>
      </c>
      <c r="D100" s="1542" t="s">
        <v>955</v>
      </c>
      <c r="E100" s="1539"/>
    </row>
    <row r="101" spans="1:8">
      <c r="A101" s="1530">
        <v>45555</v>
      </c>
      <c r="B101" s="1563" t="s">
        <v>773</v>
      </c>
      <c r="C101" s="1564" t="s">
        <v>961</v>
      </c>
      <c r="D101" s="1562" t="s">
        <v>967</v>
      </c>
      <c r="E101" s="1564" t="s">
        <v>973</v>
      </c>
    </row>
    <row r="102" spans="1:8">
      <c r="A102" s="1532"/>
      <c r="B102" s="1531"/>
      <c r="C102" s="1543" t="s">
        <v>962</v>
      </c>
      <c r="D102" s="1549" t="s">
        <v>968</v>
      </c>
      <c r="E102" s="1543" t="s">
        <v>973</v>
      </c>
    </row>
    <row r="103" spans="1:8">
      <c r="A103" s="1531"/>
      <c r="B103" s="1531"/>
      <c r="C103" s="1543" t="s">
        <v>963</v>
      </c>
      <c r="D103" s="1549" t="s">
        <v>969</v>
      </c>
      <c r="E103" s="1543" t="s">
        <v>973</v>
      </c>
    </row>
    <row r="104" spans="1:8">
      <c r="A104" s="1531"/>
      <c r="B104" s="1531"/>
      <c r="C104" s="1543" t="s">
        <v>964</v>
      </c>
      <c r="D104" s="1549" t="s">
        <v>970</v>
      </c>
      <c r="E104" s="1543" t="s">
        <v>973</v>
      </c>
    </row>
    <row r="105" spans="1:8">
      <c r="A105" s="1531"/>
      <c r="B105" s="1531"/>
      <c r="C105" s="1543" t="s">
        <v>965</v>
      </c>
      <c r="D105" s="1549" t="s">
        <v>971</v>
      </c>
      <c r="E105" s="1543" t="s">
        <v>973</v>
      </c>
    </row>
    <row r="106" spans="1:8">
      <c r="A106" s="1531"/>
      <c r="B106" s="1531"/>
      <c r="C106" s="1543" t="s">
        <v>966</v>
      </c>
      <c r="D106" s="1549" t="s">
        <v>972</v>
      </c>
      <c r="E106" s="1543" t="s">
        <v>973</v>
      </c>
    </row>
    <row r="107" spans="1:8" ht="14.25" customHeight="1">
      <c r="A107" s="1530">
        <v>45610</v>
      </c>
      <c r="B107" s="1559" t="s">
        <v>739</v>
      </c>
      <c r="C107" s="1560" t="s">
        <v>975</v>
      </c>
      <c r="D107" s="1561" t="s">
        <v>974</v>
      </c>
      <c r="E107" s="1562"/>
      <c r="F107" s="1525"/>
      <c r="G107" s="1525"/>
      <c r="H107" s="1525"/>
    </row>
    <row r="108" spans="1:8">
      <c r="A108" s="1531"/>
      <c r="B108" s="1535" t="s">
        <v>978</v>
      </c>
      <c r="C108" s="1539"/>
      <c r="D108" s="1550" t="s">
        <v>979</v>
      </c>
      <c r="E108" s="1549"/>
      <c r="F108" s="1525"/>
      <c r="G108" s="1525"/>
      <c r="H108" s="1525"/>
    </row>
    <row r="109" spans="1:8">
      <c r="A109" s="1531"/>
      <c r="B109" s="1535" t="s">
        <v>976</v>
      </c>
      <c r="C109" s="1539"/>
      <c r="D109" s="1544" t="s">
        <v>977</v>
      </c>
      <c r="E109" s="1539"/>
    </row>
    <row r="110" spans="1:8">
      <c r="A110" s="1531"/>
      <c r="B110" s="1535" t="s">
        <v>773</v>
      </c>
      <c r="C110" s="1544" t="s">
        <v>980</v>
      </c>
      <c r="D110" s="1551" t="s">
        <v>989</v>
      </c>
      <c r="E110" s="1539"/>
    </row>
    <row r="111" spans="1:8">
      <c r="A111" s="1531"/>
      <c r="B111" s="1531"/>
      <c r="C111" s="1544" t="s">
        <v>981</v>
      </c>
      <c r="D111" s="1544" t="s">
        <v>982</v>
      </c>
      <c r="E111" s="1539"/>
    </row>
    <row r="112" spans="1:8">
      <c r="A112" s="1531"/>
      <c r="B112" s="1531"/>
      <c r="C112" s="1544" t="s">
        <v>809</v>
      </c>
      <c r="D112" s="1544" t="s">
        <v>983</v>
      </c>
      <c r="E112" s="1539"/>
    </row>
    <row r="113" spans="1:5">
      <c r="A113" s="1531"/>
      <c r="B113" s="1531"/>
      <c r="C113" s="1544" t="s">
        <v>984</v>
      </c>
      <c r="D113" s="1544" t="s">
        <v>985</v>
      </c>
      <c r="E113" s="1539"/>
    </row>
    <row r="114" spans="1:5">
      <c r="A114" s="1531"/>
      <c r="B114" s="1531"/>
      <c r="C114" s="1544" t="s">
        <v>986</v>
      </c>
      <c r="D114" s="1544" t="s">
        <v>987</v>
      </c>
      <c r="E114" s="1539"/>
    </row>
    <row r="115" spans="1:5">
      <c r="A115" s="1555">
        <v>45611</v>
      </c>
      <c r="B115" s="1556" t="s">
        <v>739</v>
      </c>
      <c r="C115" s="1557" t="s">
        <v>991</v>
      </c>
      <c r="D115" s="1557" t="s">
        <v>992</v>
      </c>
      <c r="E115" s="1558"/>
    </row>
    <row r="116" spans="1:5">
      <c r="A116" s="1530">
        <v>45617</v>
      </c>
      <c r="B116" s="1552" t="s">
        <v>947</v>
      </c>
      <c r="C116" s="1553" t="s">
        <v>993</v>
      </c>
      <c r="D116" s="1554"/>
      <c r="E116" s="1554"/>
    </row>
    <row r="117" spans="1:5">
      <c r="A117" s="1531"/>
      <c r="B117" s="1536" t="s">
        <v>995</v>
      </c>
      <c r="C117" s="1545" t="s">
        <v>996</v>
      </c>
      <c r="D117" s="1545" t="s">
        <v>997</v>
      </c>
      <c r="E117" s="1539"/>
    </row>
    <row r="118" spans="1:5">
      <c r="A118" s="1531"/>
      <c r="B118" s="1537" t="s">
        <v>773</v>
      </c>
      <c r="C118" s="1546" t="s">
        <v>905</v>
      </c>
      <c r="D118" s="1546" t="s">
        <v>998</v>
      </c>
      <c r="E118" s="1539"/>
    </row>
    <row r="119" spans="1:5">
      <c r="A119" s="1482"/>
      <c r="B119" s="1531"/>
      <c r="C119" s="1482"/>
      <c r="D119" s="1482"/>
      <c r="E119" s="1482"/>
    </row>
    <row r="120" spans="1:5">
      <c r="A120" s="1482"/>
      <c r="B120" s="1482"/>
      <c r="C120" s="1482"/>
      <c r="D120" s="1482"/>
      <c r="E120" s="1482"/>
    </row>
    <row r="121" spans="1:5">
      <c r="A121" s="1482"/>
      <c r="B121" s="1482"/>
      <c r="C121" s="1482"/>
      <c r="D121" s="1482"/>
      <c r="E121" s="1482"/>
    </row>
    <row r="122" spans="1:5">
      <c r="A122" s="1482"/>
      <c r="B122" s="1482"/>
      <c r="C122" s="1482"/>
      <c r="D122" s="1482"/>
      <c r="E122" s="1482"/>
    </row>
    <row r="123" spans="1:5">
      <c r="A123" s="1482"/>
      <c r="B123" s="1482"/>
      <c r="C123" s="1482"/>
      <c r="D123" s="1482"/>
      <c r="E123" s="1482"/>
    </row>
    <row r="124" spans="1:5">
      <c r="A124" s="1482"/>
      <c r="B124" s="1482"/>
      <c r="C124" s="1482"/>
      <c r="D124" s="1482"/>
      <c r="E124" s="1482"/>
    </row>
    <row r="125" spans="1:5">
      <c r="A125" s="1482"/>
      <c r="B125" s="1482"/>
      <c r="C125" s="1482"/>
      <c r="D125" s="1482"/>
      <c r="E125" s="1482"/>
    </row>
    <row r="126" spans="1:5">
      <c r="A126" s="1482"/>
      <c r="B126" s="1482"/>
      <c r="C126" s="1482"/>
      <c r="D126" s="1482"/>
      <c r="E126" s="1482"/>
    </row>
    <row r="127" spans="1:5">
      <c r="A127" s="1482"/>
      <c r="B127" s="1482"/>
      <c r="C127" s="1482"/>
      <c r="D127" s="1482"/>
      <c r="E127" s="1482"/>
    </row>
    <row r="128" spans="1:5">
      <c r="A128" s="1482"/>
      <c r="B128" s="1482"/>
      <c r="C128" s="1482"/>
      <c r="D128" s="1482"/>
      <c r="E128" s="1482"/>
    </row>
    <row r="129" spans="1:5">
      <c r="A129" s="1482"/>
      <c r="B129" s="1482"/>
      <c r="C129" s="1482"/>
      <c r="D129" s="1482"/>
      <c r="E129" s="1482"/>
    </row>
    <row r="130" spans="1:5">
      <c r="A130" s="1482"/>
      <c r="B130" s="1482"/>
      <c r="C130" s="1482"/>
      <c r="D130" s="1482"/>
      <c r="E130" s="1482"/>
    </row>
    <row r="131" spans="1:5">
      <c r="A131" s="1482"/>
      <c r="B131" s="1482"/>
      <c r="C131" s="1482"/>
      <c r="D131" s="1482"/>
      <c r="E131" s="1482"/>
    </row>
    <row r="132" spans="1:5">
      <c r="A132" s="1482"/>
      <c r="B132" s="1482"/>
      <c r="C132" s="1482"/>
      <c r="D132" s="1482"/>
      <c r="E132" s="1482"/>
    </row>
    <row r="133" spans="1:5">
      <c r="A133" s="1482"/>
      <c r="B133" s="1482"/>
      <c r="C133" s="1482"/>
      <c r="D133" s="1482"/>
      <c r="E133" s="1482"/>
    </row>
    <row r="134" spans="1:5">
      <c r="A134" s="1482"/>
      <c r="B134" s="1482"/>
      <c r="C134" s="1482"/>
      <c r="D134" s="1482"/>
      <c r="E134" s="1482"/>
    </row>
    <row r="135" spans="1:5">
      <c r="A135" s="1482"/>
      <c r="B135" s="1482"/>
      <c r="C135" s="1482"/>
      <c r="D135" s="1482"/>
      <c r="E135" s="1482"/>
    </row>
  </sheetData>
  <sheetProtection algorithmName="SHA-512" hashValue="sfCiJRZWQNiYYWIrY66iSKvwu/sNjlJrfSVrvLvTAeXkKurQ8hpyQOtWiiSZkK2IQTmb8YIyJ8S+AqFsu/S3ig==" saltValue="+lAo2eG/p4j0iJVjkP72+A==" spinCount="100000" sheet="1" objects="1" scenarios="1"/>
  <mergeCells count="21">
    <mergeCell ref="B35:B36"/>
    <mergeCell ref="A10:A36"/>
    <mergeCell ref="C37:C38"/>
    <mergeCell ref="A37:A42"/>
    <mergeCell ref="B37:B39"/>
    <mergeCell ref="E37:E42"/>
    <mergeCell ref="A2:E2"/>
    <mergeCell ref="C17:C18"/>
    <mergeCell ref="B10:B16"/>
    <mergeCell ref="C19:C20"/>
    <mergeCell ref="E17:E34"/>
    <mergeCell ref="C31:C32"/>
    <mergeCell ref="B17:B32"/>
    <mergeCell ref="C33:C34"/>
    <mergeCell ref="B33:B34"/>
    <mergeCell ref="C21:C22"/>
    <mergeCell ref="C23:C24"/>
    <mergeCell ref="C25:C26"/>
    <mergeCell ref="C27:C28"/>
    <mergeCell ref="C29:C30"/>
    <mergeCell ref="C35:C36"/>
  </mergeCells>
  <phoneticPr fontId="60" type="noConversion"/>
  <pageMargins left="0.70866141732283472" right="0.70866141732283472" top="0.78740157480314965" bottom="0.78740157480314965" header="0.31496062992125984" footer="0.31496062992125984"/>
  <pageSetup paperSize="9" scale="83" fitToHeight="10" orientation="landscape"/>
  <headerFooter>
    <oddFooter>&amp;L&amp;8Version: 21.11.2024&amp;C&amp;8Verhandlungsunterlagen vollstationär SGB XI&amp;R&amp;8PSK vom 07.11.2024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>
    <pageSetUpPr fitToPage="1"/>
  </sheetPr>
  <dimension ref="A1:Q64"/>
  <sheetViews>
    <sheetView showGridLines="0" zoomScaleNormal="100" workbookViewId="0">
      <selection activeCell="M4" sqref="M4"/>
    </sheetView>
  </sheetViews>
  <sheetFormatPr baseColWidth="10" defaultRowHeight="14.25"/>
  <cols>
    <col min="1" max="2" width="3.625" style="269" customWidth="1"/>
    <col min="3" max="3" width="3.25" style="269" customWidth="1"/>
    <col min="4" max="4" width="3.125" style="269" customWidth="1"/>
    <col min="5" max="5" width="3.5" style="269" customWidth="1"/>
    <col min="6" max="6" width="11" style="269"/>
    <col min="7" max="7" width="3.125" style="269" customWidth="1"/>
    <col min="8" max="8" width="3.5" style="269" customWidth="1"/>
    <col min="9" max="9" width="11" style="269"/>
    <col min="10" max="10" width="11.875" style="269" customWidth="1"/>
    <col min="11" max="11" width="3.125" style="269" customWidth="1"/>
    <col min="12" max="12" width="17.75" style="269" customWidth="1"/>
    <col min="13" max="13" width="18.875" style="269" customWidth="1"/>
    <col min="14" max="14" width="4" style="269" customWidth="1"/>
    <col min="17" max="22" width="11" customWidth="1"/>
  </cols>
  <sheetData>
    <row r="1" spans="1:17" ht="15.75">
      <c r="A1" s="1831" t="s">
        <v>181</v>
      </c>
      <c r="B1" s="1832"/>
      <c r="C1" s="1832"/>
      <c r="D1" s="1832"/>
      <c r="E1" s="1832"/>
      <c r="F1" s="1832"/>
      <c r="G1" s="1832"/>
      <c r="H1" s="1832"/>
      <c r="I1" s="1832"/>
      <c r="J1" s="1832"/>
      <c r="K1" s="1832"/>
      <c r="L1" s="1832"/>
      <c r="M1" s="1832"/>
      <c r="N1" s="1833"/>
      <c r="O1" s="512"/>
      <c r="Q1" s="1215"/>
    </row>
    <row r="2" spans="1:17" ht="15">
      <c r="A2" s="1834" t="s">
        <v>235</v>
      </c>
      <c r="B2" s="1835"/>
      <c r="C2" s="1835"/>
      <c r="D2" s="1835"/>
      <c r="E2" s="1835"/>
      <c r="F2" s="1835"/>
      <c r="G2" s="1835"/>
      <c r="H2" s="1835"/>
      <c r="I2" s="1835"/>
      <c r="J2" s="1835"/>
      <c r="K2" s="1835"/>
      <c r="L2" s="1835"/>
      <c r="M2" s="1835"/>
      <c r="N2" s="1836"/>
      <c r="O2" s="8"/>
    </row>
    <row r="3" spans="1:17" ht="15.75">
      <c r="A3" s="1837" t="str">
        <f>'Allgemeine Angaben'!A3:N3</f>
        <v/>
      </c>
      <c r="B3" s="1838"/>
      <c r="C3" s="1838"/>
      <c r="D3" s="1838"/>
      <c r="E3" s="1838"/>
      <c r="F3" s="1838"/>
      <c r="G3" s="1838"/>
      <c r="H3" s="1838"/>
      <c r="I3" s="1838"/>
      <c r="J3" s="1838"/>
      <c r="K3" s="1838"/>
      <c r="L3" s="1838"/>
      <c r="M3" s="1838"/>
      <c r="N3" s="1839"/>
    </row>
    <row r="4" spans="1:17" ht="15.75">
      <c r="A4" s="880"/>
      <c r="B4" s="296" t="str">
        <f>'Allgemeine Angaben'!B4</f>
        <v/>
      </c>
      <c r="C4" s="881"/>
      <c r="D4" s="881"/>
      <c r="E4" s="881"/>
      <c r="F4" s="881"/>
      <c r="G4" s="881"/>
      <c r="H4" s="881"/>
      <c r="I4" s="881"/>
      <c r="J4" s="881"/>
      <c r="K4" s="881"/>
      <c r="L4" s="883" t="str">
        <f>'Allgemeine Angaben'!K4</f>
        <v>Antrag vom:</v>
      </c>
      <c r="M4" s="884">
        <f>'Allgemeine Angaben'!L4</f>
        <v>0</v>
      </c>
      <c r="N4" s="882"/>
      <c r="O4" s="2"/>
      <c r="Q4" s="8"/>
    </row>
    <row r="5" spans="1:17" ht="16.5" thickBot="1">
      <c r="A5" s="267"/>
      <c r="B5" s="268"/>
      <c r="N5" s="270"/>
      <c r="O5" s="269"/>
      <c r="Q5" s="1216"/>
    </row>
    <row r="6" spans="1:17" s="419" customFormat="1" ht="16.5" thickBot="1">
      <c r="A6" s="417"/>
      <c r="B6" s="1840" t="s">
        <v>182</v>
      </c>
      <c r="C6" s="1840"/>
      <c r="D6" s="1840"/>
      <c r="E6" s="1840"/>
      <c r="F6" s="1840"/>
      <c r="G6" s="1841"/>
      <c r="H6" s="418"/>
      <c r="J6" s="268"/>
      <c r="K6" s="418"/>
      <c r="L6" s="1842" t="s">
        <v>183</v>
      </c>
      <c r="M6" s="1840"/>
      <c r="N6" s="420"/>
      <c r="Q6" s="1217"/>
    </row>
    <row r="7" spans="1:17" ht="14.25" customHeight="1">
      <c r="A7" s="267"/>
      <c r="N7" s="270"/>
      <c r="O7" s="269"/>
    </row>
    <row r="8" spans="1:17" ht="27" customHeight="1">
      <c r="A8" s="267"/>
      <c r="B8" s="1846" t="s">
        <v>275</v>
      </c>
      <c r="C8" s="1846"/>
      <c r="D8" s="1846"/>
      <c r="E8" s="1846"/>
      <c r="F8" s="1846"/>
      <c r="G8" s="1846"/>
      <c r="H8" s="1846"/>
      <c r="I8" s="1846"/>
      <c r="J8" s="1846"/>
      <c r="K8" s="1846"/>
      <c r="L8" s="1846"/>
      <c r="M8" s="1846"/>
      <c r="N8" s="270"/>
      <c r="O8" s="269"/>
    </row>
    <row r="9" spans="1:17" ht="15.75">
      <c r="A9" s="267"/>
      <c r="B9" s="271"/>
      <c r="N9" s="270"/>
      <c r="O9" s="269"/>
      <c r="Q9" s="272"/>
    </row>
    <row r="10" spans="1:17" s="419" customFormat="1" ht="15">
      <c r="A10" s="421"/>
      <c r="B10" s="422" t="s">
        <v>184</v>
      </c>
      <c r="C10" s="422" t="s">
        <v>185</v>
      </c>
      <c r="D10" s="422"/>
      <c r="E10" s="422"/>
      <c r="F10" s="422"/>
      <c r="G10" s="422"/>
      <c r="I10" s="422"/>
      <c r="J10" s="422"/>
      <c r="N10" s="423"/>
    </row>
    <row r="11" spans="1:17" ht="12.75" customHeight="1" thickBot="1">
      <c r="A11" s="267"/>
      <c r="B11" s="271"/>
      <c r="N11" s="270"/>
      <c r="O11" s="269"/>
    </row>
    <row r="12" spans="1:17" ht="16.5" thickBot="1">
      <c r="A12" s="267"/>
      <c r="D12" s="424"/>
      <c r="F12" s="268" t="s">
        <v>186</v>
      </c>
      <c r="G12" s="272"/>
      <c r="H12" s="272"/>
      <c r="I12" s="272"/>
      <c r="N12" s="270"/>
      <c r="O12" s="269"/>
    </row>
    <row r="13" spans="1:17" ht="15">
      <c r="A13" s="267"/>
      <c r="F13" s="422" t="s">
        <v>187</v>
      </c>
      <c r="G13" s="273"/>
      <c r="H13" s="273"/>
      <c r="I13" s="273"/>
      <c r="J13" s="273"/>
      <c r="K13" s="273"/>
      <c r="N13" s="270"/>
      <c r="O13" s="269"/>
    </row>
    <row r="14" spans="1:17" ht="12.75" customHeight="1" thickBot="1">
      <c r="A14" s="267"/>
      <c r="F14" s="273"/>
      <c r="G14" s="273"/>
      <c r="H14" s="273"/>
      <c r="I14" s="273"/>
      <c r="J14" s="273"/>
      <c r="K14" s="273"/>
      <c r="N14" s="270"/>
      <c r="O14" s="269"/>
    </row>
    <row r="15" spans="1:17" ht="16.5" thickBot="1">
      <c r="A15" s="267"/>
      <c r="D15" s="424"/>
      <c r="F15" s="268" t="s">
        <v>188</v>
      </c>
      <c r="G15" s="272"/>
      <c r="H15" s="272"/>
      <c r="I15" s="272"/>
      <c r="N15" s="270"/>
      <c r="O15" s="269"/>
    </row>
    <row r="16" spans="1:17" ht="15">
      <c r="A16" s="267"/>
      <c r="F16" s="422" t="s">
        <v>189</v>
      </c>
      <c r="N16" s="270"/>
      <c r="O16" s="269"/>
    </row>
    <row r="17" spans="1:15">
      <c r="A17" s="267"/>
      <c r="F17" s="273"/>
      <c r="N17" s="270"/>
      <c r="O17" s="269"/>
    </row>
    <row r="18" spans="1:15" s="419" customFormat="1" ht="15">
      <c r="A18" s="421"/>
      <c r="B18" s="422" t="s">
        <v>190</v>
      </c>
      <c r="C18" s="422" t="s">
        <v>191</v>
      </c>
      <c r="D18" s="422"/>
      <c r="E18" s="422"/>
      <c r="F18" s="422"/>
      <c r="G18" s="422"/>
      <c r="H18" s="422"/>
      <c r="I18" s="422"/>
      <c r="J18" s="422"/>
      <c r="L18" s="422"/>
      <c r="M18" s="422"/>
      <c r="N18" s="425"/>
    </row>
    <row r="19" spans="1:15" ht="12.75" customHeight="1" thickBot="1">
      <c r="A19" s="267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4"/>
      <c r="O19" s="269"/>
    </row>
    <row r="20" spans="1:15" ht="15" thickBot="1">
      <c r="A20" s="267"/>
      <c r="C20" s="272"/>
      <c r="D20" s="426"/>
      <c r="E20" s="21"/>
      <c r="F20" s="1847" t="s">
        <v>192</v>
      </c>
      <c r="G20" s="1847"/>
      <c r="H20" s="1847"/>
      <c r="I20" s="1847"/>
      <c r="J20" s="1847"/>
      <c r="K20" s="1847"/>
      <c r="L20" s="1847"/>
      <c r="M20" s="411"/>
      <c r="N20" s="314"/>
      <c r="O20" s="269"/>
    </row>
    <row r="21" spans="1:15">
      <c r="A21" s="267"/>
      <c r="C21" s="272"/>
      <c r="D21" s="21"/>
      <c r="E21" s="21"/>
      <c r="F21" s="427" t="s">
        <v>276</v>
      </c>
      <c r="G21" s="427"/>
      <c r="H21" s="427"/>
      <c r="I21" s="427"/>
      <c r="J21" s="427"/>
      <c r="K21" s="427"/>
      <c r="L21" s="427"/>
      <c r="M21" s="411"/>
      <c r="N21" s="314"/>
      <c r="O21" s="533"/>
    </row>
    <row r="22" spans="1:15">
      <c r="A22" s="267"/>
      <c r="C22" s="272"/>
      <c r="D22" s="21"/>
      <c r="E22" s="21"/>
      <c r="F22" s="1847"/>
      <c r="G22" s="1847"/>
      <c r="H22" s="1847"/>
      <c r="I22" s="1847"/>
      <c r="J22" s="1847"/>
      <c r="K22" s="1847"/>
      <c r="L22" s="1847"/>
      <c r="M22" s="411"/>
      <c r="N22" s="314"/>
      <c r="O22" s="269"/>
    </row>
    <row r="23" spans="1:15" ht="12.75" customHeight="1" thickBot="1">
      <c r="A23" s="267"/>
      <c r="C23" s="272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105"/>
      <c r="O23" s="269"/>
    </row>
    <row r="24" spans="1:15" ht="15" thickBot="1">
      <c r="A24" s="267"/>
      <c r="C24" s="272"/>
      <c r="D24" s="426"/>
      <c r="E24" s="21"/>
      <c r="F24" s="1848" t="s">
        <v>193</v>
      </c>
      <c r="G24" s="1848"/>
      <c r="H24" s="1848"/>
      <c r="I24" s="1848"/>
      <c r="J24" s="1848"/>
      <c r="K24" s="1848"/>
      <c r="L24" s="1848"/>
      <c r="M24" s="412"/>
      <c r="N24" s="315"/>
      <c r="O24" s="275"/>
    </row>
    <row r="25" spans="1:15">
      <c r="A25" s="267"/>
      <c r="C25" s="272"/>
      <c r="D25" s="21"/>
      <c r="E25" s="21"/>
      <c r="F25" s="21" t="s">
        <v>277</v>
      </c>
      <c r="G25" s="21"/>
      <c r="H25" s="21"/>
      <c r="I25" s="21"/>
      <c r="J25" s="21"/>
      <c r="K25" s="21"/>
      <c r="L25" s="21"/>
      <c r="M25" s="412"/>
      <c r="N25" s="315"/>
      <c r="O25" s="269"/>
    </row>
    <row r="26" spans="1:15">
      <c r="A26" s="267"/>
      <c r="C26" s="272"/>
      <c r="D26" s="21"/>
      <c r="E26" s="21"/>
      <c r="F26" s="1848"/>
      <c r="G26" s="1848"/>
      <c r="H26" s="1848"/>
      <c r="I26" s="1848"/>
      <c r="J26" s="1848"/>
      <c r="K26" s="1848"/>
      <c r="L26" s="1848"/>
      <c r="M26" s="412"/>
      <c r="N26" s="315"/>
      <c r="O26" s="269"/>
    </row>
    <row r="27" spans="1:15" ht="14.85" customHeight="1">
      <c r="A27" s="276"/>
      <c r="B27" s="277"/>
      <c r="C27" s="278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80"/>
      <c r="O27" s="269"/>
    </row>
    <row r="28" spans="1:15" ht="14.85" customHeight="1">
      <c r="A28" s="267"/>
      <c r="C28" s="272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105"/>
      <c r="O28" s="269"/>
    </row>
    <row r="29" spans="1:15" s="419" customFormat="1" ht="15">
      <c r="A29" s="421"/>
      <c r="B29" s="422" t="s">
        <v>194</v>
      </c>
      <c r="C29" s="422" t="s">
        <v>195</v>
      </c>
      <c r="D29" s="422"/>
      <c r="E29" s="422"/>
      <c r="F29" s="422"/>
      <c r="G29" s="422"/>
      <c r="H29" s="422"/>
      <c r="I29" s="422"/>
      <c r="J29" s="422"/>
      <c r="L29" s="422"/>
      <c r="M29" s="422"/>
      <c r="N29" s="425"/>
    </row>
    <row r="30" spans="1:15" ht="12.75" customHeight="1">
      <c r="A30" s="267"/>
      <c r="C30" s="272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105"/>
      <c r="O30" s="269"/>
    </row>
    <row r="31" spans="1:15">
      <c r="A31" s="267"/>
      <c r="B31" t="s">
        <v>230</v>
      </c>
      <c r="N31" s="270"/>
      <c r="O31" s="269"/>
    </row>
    <row r="32" spans="1:15">
      <c r="A32" s="267"/>
      <c r="B32" s="272" t="s">
        <v>231</v>
      </c>
      <c r="N32" s="270"/>
      <c r="O32" s="269"/>
    </row>
    <row r="33" spans="1:15">
      <c r="A33" s="267"/>
      <c r="B33" s="272" t="s">
        <v>232</v>
      </c>
      <c r="N33" s="270"/>
      <c r="O33" s="269"/>
    </row>
    <row r="34" spans="1:15">
      <c r="A34" s="267"/>
      <c r="B34" s="272" t="s">
        <v>233</v>
      </c>
      <c r="N34" s="270"/>
      <c r="O34" s="269"/>
    </row>
    <row r="35" spans="1:15">
      <c r="A35" s="267"/>
      <c r="B35" s="272" t="s">
        <v>234</v>
      </c>
      <c r="N35" s="270"/>
      <c r="O35" s="269"/>
    </row>
    <row r="36" spans="1:15">
      <c r="A36" s="267"/>
      <c r="B36"/>
      <c r="N36" s="270"/>
      <c r="O36" s="269"/>
    </row>
    <row r="37" spans="1:15">
      <c r="A37" s="267"/>
      <c r="B37" s="272" t="s">
        <v>196</v>
      </c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0"/>
      <c r="O37" s="269"/>
    </row>
    <row r="38" spans="1:15">
      <c r="A38" s="267"/>
      <c r="B38" s="1849"/>
      <c r="C38" s="1850"/>
      <c r="D38" s="1850"/>
      <c r="E38" s="1850"/>
      <c r="F38" s="1850"/>
      <c r="G38" s="1850"/>
      <c r="H38" s="1850"/>
      <c r="I38" s="1850"/>
      <c r="J38" s="1850"/>
      <c r="K38" s="1850"/>
      <c r="L38" s="1850"/>
      <c r="M38" s="1850"/>
      <c r="N38" s="270"/>
      <c r="O38" s="2"/>
    </row>
    <row r="39" spans="1:15">
      <c r="A39" s="267"/>
      <c r="B39" s="1850"/>
      <c r="C39" s="1850"/>
      <c r="D39" s="1850"/>
      <c r="E39" s="1850"/>
      <c r="F39" s="1850"/>
      <c r="G39" s="1850"/>
      <c r="H39" s="1850"/>
      <c r="I39" s="1850"/>
      <c r="J39" s="1850"/>
      <c r="K39" s="1850"/>
      <c r="L39" s="1850"/>
      <c r="M39" s="1850"/>
      <c r="N39" s="270"/>
      <c r="O39" s="269"/>
    </row>
    <row r="40" spans="1:15">
      <c r="A40" s="267"/>
      <c r="B40" s="1850"/>
      <c r="C40" s="1850"/>
      <c r="D40" s="1850"/>
      <c r="E40" s="1850"/>
      <c r="F40" s="1850"/>
      <c r="G40" s="1850"/>
      <c r="H40" s="1850"/>
      <c r="I40" s="1850"/>
      <c r="J40" s="1850"/>
      <c r="K40" s="1850"/>
      <c r="L40" s="1850"/>
      <c r="M40" s="1850"/>
      <c r="N40" s="270"/>
      <c r="O40" s="269"/>
    </row>
    <row r="41" spans="1:15">
      <c r="A41" s="267"/>
      <c r="B41" s="1850"/>
      <c r="C41" s="1850"/>
      <c r="D41" s="1850"/>
      <c r="E41" s="1850"/>
      <c r="F41" s="1850"/>
      <c r="G41" s="1850"/>
      <c r="H41" s="1850"/>
      <c r="I41" s="1850"/>
      <c r="J41" s="1850"/>
      <c r="K41" s="1850"/>
      <c r="L41" s="1850"/>
      <c r="M41" s="1850"/>
      <c r="N41" s="270"/>
      <c r="O41" s="269"/>
    </row>
    <row r="42" spans="1:15">
      <c r="A42" s="267"/>
      <c r="B42" s="1850"/>
      <c r="C42" s="1850"/>
      <c r="D42" s="1850"/>
      <c r="E42" s="1850"/>
      <c r="F42" s="1850"/>
      <c r="G42" s="1850"/>
      <c r="H42" s="1850"/>
      <c r="I42" s="1850"/>
      <c r="J42" s="1850"/>
      <c r="K42" s="1850"/>
      <c r="L42" s="1850"/>
      <c r="M42" s="1850"/>
      <c r="N42" s="270"/>
      <c r="O42" s="269"/>
    </row>
    <row r="43" spans="1:15">
      <c r="A43" s="267"/>
      <c r="B43" s="1850"/>
      <c r="C43" s="1850"/>
      <c r="D43" s="1850"/>
      <c r="E43" s="1850"/>
      <c r="F43" s="1850"/>
      <c r="G43" s="1850"/>
      <c r="H43" s="1850"/>
      <c r="I43" s="1850"/>
      <c r="J43" s="1850"/>
      <c r="K43" s="1850"/>
      <c r="L43" s="1850"/>
      <c r="M43" s="1850"/>
      <c r="N43" s="270"/>
      <c r="O43" s="269"/>
    </row>
    <row r="44" spans="1:15">
      <c r="A44" s="267"/>
      <c r="B44" s="1850"/>
      <c r="C44" s="1850"/>
      <c r="D44" s="1850"/>
      <c r="E44" s="1850"/>
      <c r="F44" s="1850"/>
      <c r="G44" s="1850"/>
      <c r="H44" s="1850"/>
      <c r="I44" s="1850"/>
      <c r="J44" s="1850"/>
      <c r="K44" s="1850"/>
      <c r="L44" s="1850"/>
      <c r="M44" s="1850"/>
      <c r="N44" s="270"/>
      <c r="O44" s="269"/>
    </row>
    <row r="45" spans="1:15">
      <c r="A45" s="267"/>
      <c r="B45" s="1850"/>
      <c r="C45" s="1850"/>
      <c r="D45" s="1850"/>
      <c r="E45" s="1850"/>
      <c r="F45" s="1850"/>
      <c r="G45" s="1850"/>
      <c r="H45" s="1850"/>
      <c r="I45" s="1850"/>
      <c r="J45" s="1850"/>
      <c r="K45" s="1850"/>
      <c r="L45" s="1850"/>
      <c r="M45" s="1850"/>
      <c r="N45" s="270"/>
      <c r="O45" s="269"/>
    </row>
    <row r="46" spans="1:15">
      <c r="A46" s="267"/>
      <c r="B46" s="1850"/>
      <c r="C46" s="1850"/>
      <c r="D46" s="1850"/>
      <c r="E46" s="1850"/>
      <c r="F46" s="1850"/>
      <c r="G46" s="1850"/>
      <c r="H46" s="1850"/>
      <c r="I46" s="1850"/>
      <c r="J46" s="1850"/>
      <c r="K46" s="1850"/>
      <c r="L46" s="1850"/>
      <c r="M46" s="1850"/>
      <c r="N46" s="270"/>
      <c r="O46" s="269"/>
    </row>
    <row r="47" spans="1:15">
      <c r="A47" s="267"/>
      <c r="B47" s="1850"/>
      <c r="C47" s="1850"/>
      <c r="D47" s="1850"/>
      <c r="E47" s="1850"/>
      <c r="F47" s="1850"/>
      <c r="G47" s="1850"/>
      <c r="H47" s="1850"/>
      <c r="I47" s="1850"/>
      <c r="J47" s="1850"/>
      <c r="K47" s="1850"/>
      <c r="L47" s="1850"/>
      <c r="M47" s="1850"/>
      <c r="N47" s="270"/>
      <c r="O47" s="269"/>
    </row>
    <row r="48" spans="1:15">
      <c r="A48" s="267"/>
      <c r="B48" s="1850"/>
      <c r="C48" s="1850"/>
      <c r="D48" s="1850"/>
      <c r="E48" s="1850"/>
      <c r="F48" s="1850"/>
      <c r="G48" s="1850"/>
      <c r="H48" s="1850"/>
      <c r="I48" s="1850"/>
      <c r="J48" s="1850"/>
      <c r="K48" s="1850"/>
      <c r="L48" s="1850"/>
      <c r="M48" s="1850"/>
      <c r="N48" s="270"/>
      <c r="O48" s="269"/>
    </row>
    <row r="49" spans="1:15">
      <c r="A49" s="267"/>
      <c r="B49" s="1850"/>
      <c r="C49" s="1850"/>
      <c r="D49" s="1850"/>
      <c r="E49" s="1850"/>
      <c r="F49" s="1850"/>
      <c r="G49" s="1850"/>
      <c r="H49" s="1850"/>
      <c r="I49" s="1850"/>
      <c r="J49" s="1850"/>
      <c r="K49" s="1850"/>
      <c r="L49" s="1850"/>
      <c r="M49" s="1850"/>
      <c r="N49" s="270"/>
      <c r="O49" s="269"/>
    </row>
    <row r="50" spans="1:15">
      <c r="A50" s="267"/>
      <c r="B50" s="1850"/>
      <c r="C50" s="1850"/>
      <c r="D50" s="1850"/>
      <c r="E50" s="1850"/>
      <c r="F50" s="1850"/>
      <c r="G50" s="1850"/>
      <c r="H50" s="1850"/>
      <c r="I50" s="1850"/>
      <c r="J50" s="1850"/>
      <c r="K50" s="1850"/>
      <c r="L50" s="1850"/>
      <c r="M50" s="1850"/>
      <c r="N50" s="270"/>
      <c r="O50" s="269"/>
    </row>
    <row r="51" spans="1:15">
      <c r="A51" s="267"/>
      <c r="B51" s="1850"/>
      <c r="C51" s="1850"/>
      <c r="D51" s="1850"/>
      <c r="E51" s="1850"/>
      <c r="F51" s="1850"/>
      <c r="G51" s="1850"/>
      <c r="H51" s="1850"/>
      <c r="I51" s="1850"/>
      <c r="J51" s="1850"/>
      <c r="K51" s="1850"/>
      <c r="L51" s="1850"/>
      <c r="M51" s="1850"/>
      <c r="N51" s="270"/>
      <c r="O51" s="269"/>
    </row>
    <row r="52" spans="1:15">
      <c r="A52" s="267"/>
      <c r="B52" s="1850"/>
      <c r="C52" s="1850"/>
      <c r="D52" s="1850"/>
      <c r="E52" s="1850"/>
      <c r="F52" s="1850"/>
      <c r="G52" s="1850"/>
      <c r="H52" s="1850"/>
      <c r="I52" s="1850"/>
      <c r="J52" s="1850"/>
      <c r="K52" s="1850"/>
      <c r="L52" s="1850"/>
      <c r="M52" s="1850"/>
      <c r="N52" s="270"/>
      <c r="O52" s="269"/>
    </row>
    <row r="53" spans="1:15">
      <c r="A53" s="267"/>
      <c r="B53" s="1850"/>
      <c r="C53" s="1850"/>
      <c r="D53" s="1850"/>
      <c r="E53" s="1850"/>
      <c r="F53" s="1850"/>
      <c r="G53" s="1850"/>
      <c r="H53" s="1850"/>
      <c r="I53" s="1850"/>
      <c r="J53" s="1850"/>
      <c r="K53" s="1850"/>
      <c r="L53" s="1850"/>
      <c r="M53" s="1850"/>
      <c r="N53" s="270"/>
      <c r="O53" s="269"/>
    </row>
    <row r="54" spans="1:15">
      <c r="A54" s="267"/>
      <c r="B54" s="1850"/>
      <c r="C54" s="1850"/>
      <c r="D54" s="1850"/>
      <c r="E54" s="1850"/>
      <c r="F54" s="1850"/>
      <c r="G54" s="1850"/>
      <c r="H54" s="1850"/>
      <c r="I54" s="1850"/>
      <c r="J54" s="1850"/>
      <c r="K54" s="1850"/>
      <c r="L54" s="1850"/>
      <c r="M54" s="1850"/>
      <c r="N54" s="270"/>
      <c r="O54" s="269"/>
    </row>
    <row r="55" spans="1:15">
      <c r="A55" s="267"/>
      <c r="B55" s="1850"/>
      <c r="C55" s="1850"/>
      <c r="D55" s="1850"/>
      <c r="E55" s="1850"/>
      <c r="F55" s="1850"/>
      <c r="G55" s="1850"/>
      <c r="H55" s="1850"/>
      <c r="I55" s="1850"/>
      <c r="J55" s="1850"/>
      <c r="K55" s="1850"/>
      <c r="L55" s="1850"/>
      <c r="M55" s="1850"/>
      <c r="N55" s="270"/>
      <c r="O55" s="269"/>
    </row>
    <row r="56" spans="1:15">
      <c r="A56" s="267"/>
      <c r="B56" s="1850"/>
      <c r="C56" s="1850"/>
      <c r="D56" s="1850"/>
      <c r="E56" s="1850"/>
      <c r="F56" s="1850"/>
      <c r="G56" s="1850"/>
      <c r="H56" s="1850"/>
      <c r="I56" s="1850"/>
      <c r="J56" s="1850"/>
      <c r="K56" s="1850"/>
      <c r="L56" s="1850"/>
      <c r="M56" s="1850"/>
      <c r="N56" s="270"/>
      <c r="O56" s="269"/>
    </row>
    <row r="57" spans="1:15">
      <c r="A57" s="267"/>
      <c r="N57" s="270"/>
      <c r="O57" s="269"/>
    </row>
    <row r="58" spans="1:15">
      <c r="A58" s="267"/>
      <c r="N58" s="270"/>
      <c r="O58" s="269"/>
    </row>
    <row r="59" spans="1:15">
      <c r="A59" s="267"/>
      <c r="J59" s="1851"/>
      <c r="K59" s="1851"/>
      <c r="L59" s="1851"/>
      <c r="M59" s="413"/>
      <c r="N59" s="270"/>
      <c r="O59" s="269"/>
    </row>
    <row r="60" spans="1:15">
      <c r="A60" s="267"/>
      <c r="I60" s="281"/>
      <c r="N60" s="270"/>
      <c r="O60" s="269"/>
    </row>
    <row r="61" spans="1:15">
      <c r="A61" s="267"/>
      <c r="N61" s="270"/>
      <c r="O61" s="269"/>
    </row>
    <row r="62" spans="1:15">
      <c r="A62" s="267"/>
      <c r="B62" s="1845"/>
      <c r="C62" s="1600"/>
      <c r="D62" s="1600"/>
      <c r="E62" s="1600"/>
      <c r="F62" s="1600"/>
      <c r="G62" s="1600"/>
      <c r="H62" s="1600"/>
      <c r="I62" s="1600"/>
      <c r="J62" s="428"/>
      <c r="K62" s="1845"/>
      <c r="L62" s="1600"/>
      <c r="M62" s="1600"/>
      <c r="N62" s="270"/>
      <c r="O62" s="269"/>
    </row>
    <row r="63" spans="1:15">
      <c r="A63" s="267"/>
      <c r="B63" s="272" t="s">
        <v>143</v>
      </c>
      <c r="C63"/>
      <c r="D63"/>
      <c r="E63"/>
      <c r="F63"/>
      <c r="G63"/>
      <c r="H63"/>
      <c r="I63"/>
      <c r="J63"/>
      <c r="K63" s="1843" t="s">
        <v>197</v>
      </c>
      <c r="L63" s="1843"/>
      <c r="M63" s="1843"/>
      <c r="N63" s="270"/>
      <c r="O63" s="269"/>
    </row>
    <row r="64" spans="1:15">
      <c r="A64" s="282"/>
      <c r="B64" s="429"/>
      <c r="C64" s="429"/>
      <c r="D64" s="429"/>
      <c r="E64" s="429"/>
      <c r="F64" s="429"/>
      <c r="G64" s="429"/>
      <c r="H64" s="429"/>
      <c r="I64" s="429"/>
      <c r="J64" s="430"/>
      <c r="K64" s="1844" t="s">
        <v>198</v>
      </c>
      <c r="L64" s="1844"/>
      <c r="M64" s="1844"/>
      <c r="N64" s="283"/>
      <c r="O64" s="269"/>
    </row>
  </sheetData>
  <sheetProtection algorithmName="SHA-512" hashValue="xTZarDVW1iX6jTw8LWxn5AMuy1rLfXfDHw8uZnKKKMnIew1EdWP4dWVzrXPOtY1B2U6KQsfhALHDN/dfNPNAig==" saltValue="+C52QUfC6qn9auAbLfKSOw==" spinCount="100000" sheet="1" objects="1" scenarios="1"/>
  <mergeCells count="16">
    <mergeCell ref="K63:M63"/>
    <mergeCell ref="K64:M64"/>
    <mergeCell ref="K62:M62"/>
    <mergeCell ref="B62:I62"/>
    <mergeCell ref="B8:M8"/>
    <mergeCell ref="F20:L20"/>
    <mergeCell ref="F24:L24"/>
    <mergeCell ref="B38:M56"/>
    <mergeCell ref="J59:L59"/>
    <mergeCell ref="F22:L22"/>
    <mergeCell ref="F26:L26"/>
    <mergeCell ref="A1:N1"/>
    <mergeCell ref="A2:N2"/>
    <mergeCell ref="A3:N3"/>
    <mergeCell ref="B6:G6"/>
    <mergeCell ref="L6:M6"/>
  </mergeCells>
  <pageMargins left="0.70866141732283472" right="0.70866141732283472" top="0.78740157480314965" bottom="0.78740157480314965" header="0.31496062992125984" footer="0.31496062992125984"/>
  <pageSetup paperSize="9" scale="79" orientation="portrait"/>
  <headerFooter>
    <oddHeader>&amp;C&amp;9Bewohnervertretung</oddHeader>
    <oddFooter>&amp;L&amp;8Version: 21.11.2024&amp;C&amp;8Verhandlungsunterlagen vollstationär SGB XI&amp;R&amp;8PSK vom 07.11.2024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59"/>
  <sheetViews>
    <sheetView showGridLines="0" zoomScaleNormal="100" workbookViewId="0">
      <selection activeCell="E1" sqref="E1"/>
    </sheetView>
  </sheetViews>
  <sheetFormatPr baseColWidth="10" defaultRowHeight="14.25"/>
  <cols>
    <col min="7" max="7" width="11.625" customWidth="1"/>
  </cols>
  <sheetData>
    <row r="1" spans="1:9">
      <c r="A1" s="1115"/>
    </row>
    <row r="2" spans="1:9">
      <c r="A2" s="1528"/>
    </row>
    <row r="3" spans="1:9">
      <c r="I3" s="2"/>
    </row>
    <row r="4" spans="1:9">
      <c r="I4" s="2"/>
    </row>
    <row r="7" spans="1:9">
      <c r="I7" s="2"/>
    </row>
    <row r="52" spans="1:1">
      <c r="A52" s="1115"/>
    </row>
    <row r="53" spans="1:1">
      <c r="A53" s="1248"/>
    </row>
    <row r="103" spans="1:1">
      <c r="A103" s="1115"/>
    </row>
    <row r="104" spans="1:1">
      <c r="A104" s="1248"/>
    </row>
    <row r="155" spans="1:1">
      <c r="A155" s="1248"/>
    </row>
    <row r="206" spans="1:1">
      <c r="A206" s="1248"/>
    </row>
    <row r="257" spans="1:1">
      <c r="A257" s="1248"/>
    </row>
    <row r="308" spans="1:1">
      <c r="A308" s="1248"/>
    </row>
    <row r="359" spans="1:1">
      <c r="A359" s="1248"/>
    </row>
  </sheetData>
  <sheetProtection algorithmName="SHA-512" hashValue="JhIr0Rm+SkJ6bCiNPC4CSbbGQxrQHosvFGFfpXmjBrbB88NsOGWRb524hqQNSlQRXwYP5uy2nNuJtpcSOR4Ozw==" saltValue="/vajtfXjdBk8lHu/6hfqZw==" spinCount="100000" sheet="1" objects="1" scenarios="1"/>
  <pageMargins left="0.78740157480314965" right="0.70866141732283472" top="1.1811023622047245" bottom="0.78740157480314965" header="0.31496062992125984" footer="0.31496062992125984"/>
  <pageSetup paperSize="9" fitToHeight="6" orientation="portrait"/>
  <headerFooter>
    <oddHeader>&amp;C&amp;9Allgemeine Hinweise</oddHeader>
    <oddFooter>&amp;L&amp;8Version: 21.11.2024&amp;C&amp;8Verhandlungsunterlagen vollstationär SGB XI&amp;R&amp;8PSK vom 07.11.2024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D84"/>
  <sheetViews>
    <sheetView showGridLines="0" zoomScaleNormal="100" workbookViewId="0">
      <selection sqref="A1:C1"/>
    </sheetView>
  </sheetViews>
  <sheetFormatPr baseColWidth="10" defaultColWidth="10" defaultRowHeight="15"/>
  <cols>
    <col min="1" max="1" width="18.5" style="954" customWidth="1"/>
    <col min="2" max="2" width="46.25" style="954" customWidth="1"/>
    <col min="3" max="3" width="66.75" style="954" customWidth="1"/>
    <col min="4" max="10" width="10" style="431" customWidth="1"/>
    <col min="11" max="16384" width="10" style="431"/>
  </cols>
  <sheetData>
    <row r="1" spans="1:4" ht="15.75" thickBot="1">
      <c r="A1" s="1863" t="s">
        <v>278</v>
      </c>
      <c r="B1" s="1864"/>
      <c r="C1" s="1865"/>
      <c r="D1" s="1218"/>
    </row>
    <row r="2" spans="1:4" ht="15.75">
      <c r="A2" s="955"/>
      <c r="B2" s="955"/>
      <c r="C2" s="955"/>
      <c r="D2" s="1170"/>
    </row>
    <row r="3" spans="1:4" s="432" customFormat="1" ht="25.5" customHeight="1">
      <c r="A3" s="1866" t="s">
        <v>540</v>
      </c>
      <c r="B3" s="1866"/>
      <c r="C3" s="1866"/>
      <c r="D3" s="1219"/>
    </row>
    <row r="4" spans="1:4" s="432" customFormat="1">
      <c r="A4" s="956"/>
      <c r="B4" s="956"/>
      <c r="C4" s="956"/>
    </row>
    <row r="5" spans="1:4" s="432" customFormat="1">
      <c r="A5" s="957" t="s">
        <v>279</v>
      </c>
      <c r="B5" s="1867" t="s">
        <v>541</v>
      </c>
      <c r="C5" s="1867"/>
    </row>
    <row r="6" spans="1:4" s="432" customFormat="1">
      <c r="A6" s="956"/>
      <c r="B6" s="1867" t="s">
        <v>542</v>
      </c>
      <c r="C6" s="1867"/>
    </row>
    <row r="7" spans="1:4" s="432" customFormat="1">
      <c r="A7" s="1869"/>
      <c r="B7" s="1869"/>
      <c r="C7" s="1869"/>
    </row>
    <row r="8" spans="1:4" s="432" customFormat="1" ht="24.75" customHeight="1">
      <c r="A8" s="1868" t="s">
        <v>280</v>
      </c>
      <c r="B8" s="1868"/>
      <c r="C8" s="1868"/>
    </row>
    <row r="9" spans="1:4" s="432" customFormat="1" ht="15.75" thickBot="1">
      <c r="A9" s="955"/>
      <c r="B9" s="955"/>
      <c r="C9" s="955"/>
    </row>
    <row r="10" spans="1:4" s="432" customFormat="1" ht="15.75" thickBot="1">
      <c r="A10" s="958" t="s">
        <v>281</v>
      </c>
      <c r="B10" s="959" t="s">
        <v>282</v>
      </c>
      <c r="C10" s="960" t="s">
        <v>283</v>
      </c>
    </row>
    <row r="11" spans="1:4">
      <c r="A11" s="1852" t="s">
        <v>80</v>
      </c>
      <c r="B11" s="961" t="s">
        <v>543</v>
      </c>
      <c r="C11" s="961" t="s">
        <v>548</v>
      </c>
    </row>
    <row r="12" spans="1:4">
      <c r="A12" s="1853"/>
      <c r="B12" s="961" t="s">
        <v>544</v>
      </c>
      <c r="C12" s="961" t="s">
        <v>549</v>
      </c>
    </row>
    <row r="13" spans="1:4" ht="25.5">
      <c r="A13" s="1853"/>
      <c r="B13" s="961" t="s">
        <v>545</v>
      </c>
      <c r="C13" s="961" t="s">
        <v>550</v>
      </c>
    </row>
    <row r="14" spans="1:4">
      <c r="A14" s="1853"/>
      <c r="B14" s="961" t="s">
        <v>546</v>
      </c>
      <c r="C14" s="963"/>
    </row>
    <row r="15" spans="1:4" ht="15.75" thickBot="1">
      <c r="A15" s="1854"/>
      <c r="B15" s="962" t="s">
        <v>547</v>
      </c>
      <c r="C15" s="964"/>
    </row>
    <row r="16" spans="1:4" ht="51">
      <c r="A16" s="1852" t="s">
        <v>284</v>
      </c>
      <c r="B16" s="961" t="s">
        <v>551</v>
      </c>
      <c r="C16" s="961" t="s">
        <v>556</v>
      </c>
    </row>
    <row r="17" spans="1:4" ht="51">
      <c r="A17" s="1853"/>
      <c r="B17" s="961" t="s">
        <v>552</v>
      </c>
      <c r="C17" s="961" t="s">
        <v>557</v>
      </c>
    </row>
    <row r="18" spans="1:4" ht="25.5">
      <c r="A18" s="1853"/>
      <c r="B18" s="961" t="s">
        <v>553</v>
      </c>
      <c r="C18" s="961" t="s">
        <v>558</v>
      </c>
    </row>
    <row r="19" spans="1:4">
      <c r="A19" s="1853"/>
      <c r="B19" s="961" t="s">
        <v>554</v>
      </c>
      <c r="C19" s="961" t="s">
        <v>559</v>
      </c>
      <c r="D19" s="1220"/>
    </row>
    <row r="20" spans="1:4" ht="26.25" thickBot="1">
      <c r="A20" s="1854"/>
      <c r="B20" s="962" t="s">
        <v>555</v>
      </c>
      <c r="C20" s="962" t="s">
        <v>560</v>
      </c>
    </row>
    <row r="21" spans="1:4" ht="38.25">
      <c r="A21" s="1852" t="s">
        <v>285</v>
      </c>
      <c r="B21" s="961" t="s">
        <v>561</v>
      </c>
      <c r="C21" s="961" t="s">
        <v>565</v>
      </c>
    </row>
    <row r="22" spans="1:4" ht="25.5">
      <c r="A22" s="1853"/>
      <c r="B22" s="961" t="s">
        <v>562</v>
      </c>
      <c r="C22" s="961" t="s">
        <v>566</v>
      </c>
    </row>
    <row r="23" spans="1:4" ht="38.25">
      <c r="A23" s="1853"/>
      <c r="B23" s="961" t="s">
        <v>563</v>
      </c>
      <c r="C23" s="961" t="s">
        <v>567</v>
      </c>
    </row>
    <row r="24" spans="1:4" ht="25.5">
      <c r="A24" s="1853"/>
      <c r="B24" s="961" t="s">
        <v>564</v>
      </c>
      <c r="C24" s="961" t="s">
        <v>568</v>
      </c>
    </row>
    <row r="25" spans="1:4" ht="15.75" thickBot="1">
      <c r="A25" s="1854"/>
      <c r="B25" s="964"/>
      <c r="C25" s="962" t="s">
        <v>569</v>
      </c>
      <c r="D25" s="1152"/>
    </row>
    <row r="26" spans="1:4" ht="15" customHeight="1">
      <c r="A26" s="1852" t="s">
        <v>86</v>
      </c>
      <c r="B26" s="961" t="s">
        <v>570</v>
      </c>
      <c r="C26" s="1855" t="s">
        <v>286</v>
      </c>
    </row>
    <row r="27" spans="1:4">
      <c r="A27" s="1853"/>
      <c r="B27" s="961" t="s">
        <v>571</v>
      </c>
      <c r="C27" s="1856"/>
    </row>
    <row r="28" spans="1:4">
      <c r="A28" s="1853"/>
      <c r="B28" s="961" t="s">
        <v>572</v>
      </c>
      <c r="C28" s="1856"/>
    </row>
    <row r="29" spans="1:4">
      <c r="A29" s="1853"/>
      <c r="B29" s="961" t="s">
        <v>573</v>
      </c>
      <c r="C29" s="1856"/>
    </row>
    <row r="30" spans="1:4">
      <c r="A30" s="1853"/>
      <c r="B30" s="961" t="s">
        <v>574</v>
      </c>
      <c r="C30" s="1856"/>
    </row>
    <row r="31" spans="1:4">
      <c r="A31" s="1853"/>
      <c r="B31" s="961" t="s">
        <v>575</v>
      </c>
      <c r="C31" s="1856"/>
    </row>
    <row r="32" spans="1:4">
      <c r="A32" s="1853"/>
      <c r="B32" s="961" t="s">
        <v>576</v>
      </c>
      <c r="C32" s="1856"/>
    </row>
    <row r="33" spans="1:3">
      <c r="A33" s="1853"/>
      <c r="B33" s="961" t="s">
        <v>577</v>
      </c>
      <c r="C33" s="1856"/>
    </row>
    <row r="34" spans="1:3">
      <c r="A34" s="1853"/>
      <c r="B34" s="1020" t="s">
        <v>578</v>
      </c>
      <c r="C34" s="1856"/>
    </row>
    <row r="35" spans="1:3" ht="15.75" thickBot="1">
      <c r="A35" s="1854"/>
      <c r="B35" s="1021" t="s">
        <v>672</v>
      </c>
      <c r="C35" s="1857"/>
    </row>
    <row r="36" spans="1:3">
      <c r="A36" s="1852" t="s">
        <v>287</v>
      </c>
      <c r="B36" s="961" t="s">
        <v>579</v>
      </c>
      <c r="C36" s="961" t="s">
        <v>591</v>
      </c>
    </row>
    <row r="37" spans="1:3">
      <c r="A37" s="1853"/>
      <c r="B37" s="961" t="s">
        <v>580</v>
      </c>
      <c r="C37" s="965"/>
    </row>
    <row r="38" spans="1:3">
      <c r="A38" s="1853"/>
      <c r="B38" s="961" t="s">
        <v>581</v>
      </c>
      <c r="C38" s="961" t="s">
        <v>592</v>
      </c>
    </row>
    <row r="39" spans="1:3">
      <c r="A39" s="1853"/>
      <c r="B39" s="961" t="s">
        <v>582</v>
      </c>
      <c r="C39" s="963"/>
    </row>
    <row r="40" spans="1:3">
      <c r="A40" s="1853"/>
      <c r="B40" s="961" t="s">
        <v>583</v>
      </c>
      <c r="C40" s="963"/>
    </row>
    <row r="41" spans="1:3">
      <c r="A41" s="1853"/>
      <c r="B41" s="961" t="s">
        <v>584</v>
      </c>
      <c r="C41" s="963"/>
    </row>
    <row r="42" spans="1:3">
      <c r="A42" s="1853"/>
      <c r="B42" s="961" t="s">
        <v>585</v>
      </c>
      <c r="C42" s="963"/>
    </row>
    <row r="43" spans="1:3">
      <c r="A43" s="1853"/>
      <c r="B43" s="961" t="s">
        <v>586</v>
      </c>
      <c r="C43" s="963"/>
    </row>
    <row r="44" spans="1:3">
      <c r="A44" s="1853"/>
      <c r="B44" s="961" t="s">
        <v>587</v>
      </c>
      <c r="C44" s="963"/>
    </row>
    <row r="45" spans="1:3">
      <c r="A45" s="1853"/>
      <c r="B45" s="961" t="s">
        <v>588</v>
      </c>
      <c r="C45" s="963"/>
    </row>
    <row r="46" spans="1:3">
      <c r="A46" s="1853"/>
      <c r="B46" s="961" t="s">
        <v>589</v>
      </c>
      <c r="C46" s="963"/>
    </row>
    <row r="47" spans="1:3" ht="15.75" thickBot="1">
      <c r="A47" s="1854"/>
      <c r="B47" s="962" t="s">
        <v>590</v>
      </c>
      <c r="C47" s="964"/>
    </row>
    <row r="48" spans="1:3" ht="38.25">
      <c r="A48" s="1852" t="s">
        <v>90</v>
      </c>
      <c r="B48" s="961" t="s">
        <v>593</v>
      </c>
      <c r="C48" s="1858"/>
    </row>
    <row r="49" spans="1:3" ht="39" thickBot="1">
      <c r="A49" s="1854"/>
      <c r="B49" s="962" t="s">
        <v>594</v>
      </c>
      <c r="C49" s="1859"/>
    </row>
    <row r="50" spans="1:3">
      <c r="A50" s="1852" t="s">
        <v>92</v>
      </c>
      <c r="B50" s="961" t="s">
        <v>595</v>
      </c>
      <c r="C50" s="961" t="s">
        <v>605</v>
      </c>
    </row>
    <row r="51" spans="1:3" ht="18">
      <c r="A51" s="1853"/>
      <c r="B51" s="961" t="s">
        <v>596</v>
      </c>
      <c r="C51" s="961" t="s">
        <v>606</v>
      </c>
    </row>
    <row r="52" spans="1:3" ht="18">
      <c r="A52" s="1853"/>
      <c r="B52" s="961" t="s">
        <v>597</v>
      </c>
      <c r="C52" s="961" t="s">
        <v>607</v>
      </c>
    </row>
    <row r="53" spans="1:3">
      <c r="A53" s="1853"/>
      <c r="B53" s="961" t="s">
        <v>598</v>
      </c>
      <c r="C53" s="963"/>
    </row>
    <row r="54" spans="1:3">
      <c r="A54" s="1853"/>
      <c r="B54" s="961" t="s">
        <v>599</v>
      </c>
      <c r="C54" s="963"/>
    </row>
    <row r="55" spans="1:3">
      <c r="A55" s="1853"/>
      <c r="B55" s="961" t="s">
        <v>600</v>
      </c>
      <c r="C55" s="963"/>
    </row>
    <row r="56" spans="1:3">
      <c r="A56" s="1853"/>
      <c r="B56" s="961" t="s">
        <v>601</v>
      </c>
      <c r="C56" s="963"/>
    </row>
    <row r="57" spans="1:3">
      <c r="A57" s="1853"/>
      <c r="B57" s="961" t="s">
        <v>602</v>
      </c>
      <c r="C57" s="963"/>
    </row>
    <row r="58" spans="1:3">
      <c r="A58" s="1853"/>
      <c r="B58" s="961" t="s">
        <v>603</v>
      </c>
      <c r="C58" s="963"/>
    </row>
    <row r="59" spans="1:3" ht="15.75" thickBot="1">
      <c r="A59" s="1854"/>
      <c r="B59" s="962" t="s">
        <v>604</v>
      </c>
      <c r="C59" s="964"/>
    </row>
    <row r="60" spans="1:3">
      <c r="A60" s="1852" t="s">
        <v>288</v>
      </c>
      <c r="B60" s="961" t="s">
        <v>608</v>
      </c>
      <c r="C60" s="1860" t="s">
        <v>289</v>
      </c>
    </row>
    <row r="61" spans="1:3" ht="38.25">
      <c r="A61" s="1853"/>
      <c r="B61" s="961" t="s">
        <v>609</v>
      </c>
      <c r="C61" s="1861"/>
    </row>
    <row r="62" spans="1:3" ht="38.25">
      <c r="A62" s="1853"/>
      <c r="B62" s="961" t="s">
        <v>610</v>
      </c>
      <c r="C62" s="1861"/>
    </row>
    <row r="63" spans="1:3" ht="15.75" thickBot="1">
      <c r="A63" s="1854"/>
      <c r="B63" s="962" t="s">
        <v>611</v>
      </c>
      <c r="C63" s="1862"/>
    </row>
    <row r="64" spans="1:3">
      <c r="A64" s="1852" t="s">
        <v>290</v>
      </c>
      <c r="B64" s="961" t="s">
        <v>612</v>
      </c>
      <c r="C64" s="1855" t="s">
        <v>291</v>
      </c>
    </row>
    <row r="65" spans="1:3">
      <c r="A65" s="1853"/>
      <c r="B65" s="961" t="s">
        <v>613</v>
      </c>
      <c r="C65" s="1856"/>
    </row>
    <row r="66" spans="1:3">
      <c r="A66" s="1853"/>
      <c r="B66" s="961" t="s">
        <v>614</v>
      </c>
      <c r="C66" s="1856"/>
    </row>
    <row r="67" spans="1:3">
      <c r="A67" s="1853"/>
      <c r="B67" s="961" t="s">
        <v>615</v>
      </c>
      <c r="C67" s="1856"/>
    </row>
    <row r="68" spans="1:3">
      <c r="A68" s="1853"/>
      <c r="B68" s="961" t="s">
        <v>616</v>
      </c>
      <c r="C68" s="1856"/>
    </row>
    <row r="69" spans="1:3">
      <c r="A69" s="1853"/>
      <c r="B69" s="961" t="s">
        <v>617</v>
      </c>
      <c r="C69" s="1856"/>
    </row>
    <row r="70" spans="1:3">
      <c r="A70" s="1853"/>
      <c r="B70" s="961" t="s">
        <v>618</v>
      </c>
      <c r="C70" s="1856"/>
    </row>
    <row r="71" spans="1:3">
      <c r="A71" s="1853"/>
      <c r="B71" s="961" t="s">
        <v>619</v>
      </c>
      <c r="C71" s="1856"/>
    </row>
    <row r="72" spans="1:3">
      <c r="A72" s="1853"/>
      <c r="B72" s="961" t="s">
        <v>620</v>
      </c>
      <c r="C72" s="1856"/>
    </row>
    <row r="73" spans="1:3">
      <c r="A73" s="1853"/>
      <c r="B73" s="961" t="s">
        <v>621</v>
      </c>
      <c r="C73" s="1856"/>
    </row>
    <row r="74" spans="1:3">
      <c r="A74" s="1853"/>
      <c r="B74" s="961" t="s">
        <v>622</v>
      </c>
      <c r="C74" s="1856"/>
    </row>
    <row r="75" spans="1:3" ht="15.75" thickBot="1">
      <c r="A75" s="1854"/>
      <c r="B75" s="962" t="s">
        <v>623</v>
      </c>
      <c r="C75" s="1857"/>
    </row>
    <row r="76" spans="1:3" ht="25.5">
      <c r="A76" s="1852" t="s">
        <v>292</v>
      </c>
      <c r="B76" s="961" t="s">
        <v>624</v>
      </c>
      <c r="C76" s="1855"/>
    </row>
    <row r="77" spans="1:3" ht="15.75" thickBot="1">
      <c r="A77" s="1854"/>
      <c r="B77" s="962" t="s">
        <v>625</v>
      </c>
      <c r="C77" s="1857"/>
    </row>
    <row r="78" spans="1:3" ht="15.75" thickBot="1">
      <c r="A78" s="966" t="s">
        <v>293</v>
      </c>
      <c r="B78" s="962" t="s">
        <v>294</v>
      </c>
      <c r="C78" s="962"/>
    </row>
    <row r="79" spans="1:3" ht="26.25" thickBot="1">
      <c r="A79" s="966" t="s">
        <v>295</v>
      </c>
      <c r="B79" s="962" t="s">
        <v>296</v>
      </c>
      <c r="C79" s="962"/>
    </row>
    <row r="80" spans="1:3" ht="26.25" thickBot="1">
      <c r="A80" s="966" t="s">
        <v>444</v>
      </c>
      <c r="B80" s="962" t="s">
        <v>626</v>
      </c>
      <c r="C80" s="962" t="s">
        <v>627</v>
      </c>
    </row>
    <row r="81" spans="1:3" ht="26.25" thickBot="1">
      <c r="A81" s="966" t="s">
        <v>297</v>
      </c>
      <c r="B81" s="962" t="s">
        <v>296</v>
      </c>
      <c r="C81" s="962"/>
    </row>
    <row r="82" spans="1:3" ht="26.25" thickBot="1">
      <c r="A82" s="966" t="s">
        <v>298</v>
      </c>
      <c r="B82" s="962" t="s">
        <v>299</v>
      </c>
      <c r="C82" s="962"/>
    </row>
    <row r="83" spans="1:3" ht="39" thickBot="1">
      <c r="A83" s="966" t="s">
        <v>300</v>
      </c>
      <c r="B83" s="962" t="s">
        <v>301</v>
      </c>
      <c r="C83" s="962"/>
    </row>
    <row r="84" spans="1:3" ht="39" thickBot="1">
      <c r="A84" s="966" t="s">
        <v>302</v>
      </c>
      <c r="B84" s="962" t="s">
        <v>303</v>
      </c>
      <c r="C84" s="962"/>
    </row>
  </sheetData>
  <sheetProtection algorithmName="SHA-512" hashValue="nM5JzP56NeOpOH7l0FN0gcnK++NggqNVeSX+ncqpIvd60sPBPV+KBmTyj4bQF1Gqy7FAPgiesgVPxBKczvhpVA==" saltValue="H7HWTQfCjY4QKutN78MF+g==" spinCount="100000" sheet="1" objects="1" scenarios="1"/>
  <mergeCells count="21">
    <mergeCell ref="A1:C1"/>
    <mergeCell ref="A3:C3"/>
    <mergeCell ref="B5:C5"/>
    <mergeCell ref="B6:C6"/>
    <mergeCell ref="A8:C8"/>
    <mergeCell ref="A7:C7"/>
    <mergeCell ref="A11:A15"/>
    <mergeCell ref="A16:A20"/>
    <mergeCell ref="A21:A25"/>
    <mergeCell ref="A26:A35"/>
    <mergeCell ref="C26:C35"/>
    <mergeCell ref="A64:A75"/>
    <mergeCell ref="C64:C75"/>
    <mergeCell ref="A76:A77"/>
    <mergeCell ref="C76:C77"/>
    <mergeCell ref="A36:A47"/>
    <mergeCell ref="A48:A49"/>
    <mergeCell ref="C48:C49"/>
    <mergeCell ref="A50:A59"/>
    <mergeCell ref="A60:A63"/>
    <mergeCell ref="C60:C63"/>
  </mergeCells>
  <pageMargins left="0.70866141732283472" right="0.70866141732283472" top="0.78740157480314965" bottom="0.78740157480314965" header="0.31496062992125984" footer="0.31496062992125984"/>
  <pageSetup paperSize="9" scale="60" fitToHeight="2" orientation="portrait"/>
  <headerFooter>
    <oddHeader>&amp;C&amp;9&amp;A</oddHeader>
    <oddFooter>&amp;L&amp;8Version: 21.11.2024&amp;C&amp;8Verhandlungsunterlagen vollstationär SGB XI&amp;R&amp;8PSK vom 07.11.2024</oddFooter>
  </headerFooter>
  <rowBreaks count="1" manualBreakCount="1">
    <brk id="63" max="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pageSetUpPr fitToPage="1"/>
  </sheetPr>
  <dimension ref="A1:S63"/>
  <sheetViews>
    <sheetView showGridLines="0" zoomScaleNormal="100" workbookViewId="0">
      <selection sqref="A1:I4"/>
    </sheetView>
  </sheetViews>
  <sheetFormatPr baseColWidth="10" defaultColWidth="10" defaultRowHeight="14.25"/>
  <cols>
    <col min="1" max="2" width="10" style="434"/>
    <col min="3" max="3" width="11" style="434" customWidth="1"/>
    <col min="4" max="4" width="7.625" style="434" customWidth="1"/>
    <col min="5" max="5" width="2.875" style="434" customWidth="1"/>
    <col min="6" max="6" width="2" style="434" customWidth="1"/>
    <col min="7" max="7" width="10.625" style="434" customWidth="1"/>
    <col min="8" max="8" width="10" style="434"/>
    <col min="9" max="9" width="11.5" style="434" customWidth="1"/>
    <col min="10" max="13" width="10" style="269" customWidth="1"/>
    <col min="14" max="14" width="10" style="434" customWidth="1"/>
    <col min="15" max="16384" width="10" style="434"/>
  </cols>
  <sheetData>
    <row r="1" spans="1:19" ht="15" customHeight="1">
      <c r="A1" s="1870" t="s">
        <v>304</v>
      </c>
      <c r="B1" s="1871"/>
      <c r="C1" s="1871"/>
      <c r="D1" s="1871"/>
      <c r="E1" s="1871"/>
      <c r="F1" s="1871"/>
      <c r="G1" s="1871"/>
      <c r="H1" s="1871"/>
      <c r="I1" s="1872"/>
      <c r="J1" s="21"/>
    </row>
    <row r="2" spans="1:19">
      <c r="A2" s="1873"/>
      <c r="B2" s="1874"/>
      <c r="C2" s="1874"/>
      <c r="D2" s="1874"/>
      <c r="E2" s="1874"/>
      <c r="F2" s="1874"/>
      <c r="G2" s="1874"/>
      <c r="H2" s="1874"/>
      <c r="I2" s="1875"/>
      <c r="J2" s="2"/>
    </row>
    <row r="3" spans="1:19">
      <c r="A3" s="1873"/>
      <c r="B3" s="1874"/>
      <c r="C3" s="1874"/>
      <c r="D3" s="1874"/>
      <c r="E3" s="1874"/>
      <c r="F3" s="1874"/>
      <c r="G3" s="1874"/>
      <c r="H3" s="1874"/>
      <c r="I3" s="1875"/>
      <c r="J3" s="1221"/>
    </row>
    <row r="4" spans="1:19">
      <c r="A4" s="1876"/>
      <c r="B4" s="1877"/>
      <c r="C4" s="1877"/>
      <c r="D4" s="1877"/>
      <c r="E4" s="1877"/>
      <c r="F4" s="1877"/>
      <c r="G4" s="1877"/>
      <c r="H4" s="1877"/>
      <c r="I4" s="1878"/>
    </row>
    <row r="5" spans="1:19">
      <c r="A5" s="433" t="s">
        <v>305</v>
      </c>
      <c r="I5" s="435"/>
      <c r="J5" s="267"/>
    </row>
    <row r="6" spans="1:19">
      <c r="A6" s="448" t="s">
        <v>409</v>
      </c>
      <c r="I6" s="435"/>
      <c r="J6" s="267"/>
      <c r="K6" s="1222"/>
      <c r="L6" s="1222"/>
      <c r="M6" s="1222"/>
      <c r="N6" s="622"/>
      <c r="O6" s="622"/>
      <c r="P6" s="622"/>
      <c r="Q6" s="622"/>
      <c r="R6" s="622"/>
      <c r="S6" s="622"/>
    </row>
    <row r="7" spans="1:19">
      <c r="A7" s="448" t="s">
        <v>407</v>
      </c>
      <c r="E7" s="445"/>
      <c r="G7" s="627"/>
      <c r="I7" s="435"/>
      <c r="J7" s="267"/>
    </row>
    <row r="8" spans="1:19">
      <c r="A8" s="436" t="s">
        <v>408</v>
      </c>
      <c r="I8" s="435"/>
      <c r="J8" s="267"/>
    </row>
    <row r="9" spans="1:19">
      <c r="A9" s="433" t="s">
        <v>306</v>
      </c>
      <c r="E9" s="627" t="s">
        <v>728</v>
      </c>
      <c r="I9" s="435"/>
      <c r="J9" s="267"/>
    </row>
    <row r="10" spans="1:19">
      <c r="A10" s="433" t="s">
        <v>307</v>
      </c>
      <c r="I10" s="435"/>
      <c r="J10" s="267"/>
    </row>
    <row r="11" spans="1:19">
      <c r="A11" s="433"/>
      <c r="I11" s="435"/>
      <c r="J11" s="267"/>
    </row>
    <row r="12" spans="1:19">
      <c r="A12" s="433" t="s">
        <v>308</v>
      </c>
      <c r="E12" s="445"/>
      <c r="I12" s="435"/>
    </row>
    <row r="13" spans="1:19">
      <c r="A13" s="433" t="s">
        <v>309</v>
      </c>
      <c r="I13" s="435"/>
    </row>
    <row r="14" spans="1:19">
      <c r="A14" s="433" t="s">
        <v>310</v>
      </c>
      <c r="I14" s="435"/>
    </row>
    <row r="15" spans="1:19">
      <c r="A15" s="433"/>
      <c r="I15" s="435"/>
    </row>
    <row r="16" spans="1:19">
      <c r="A16" s="433" t="s">
        <v>311</v>
      </c>
      <c r="E16" s="445"/>
      <c r="I16" s="435"/>
    </row>
    <row r="17" spans="1:10">
      <c r="A17" s="433" t="s">
        <v>312</v>
      </c>
      <c r="I17" s="435"/>
    </row>
    <row r="18" spans="1:10">
      <c r="A18" s="433" t="s">
        <v>313</v>
      </c>
      <c r="I18" s="435"/>
    </row>
    <row r="19" spans="1:10">
      <c r="A19" s="433" t="s">
        <v>314</v>
      </c>
      <c r="I19" s="435"/>
    </row>
    <row r="20" spans="1:10">
      <c r="A20" s="433"/>
      <c r="I20" s="435"/>
    </row>
    <row r="21" spans="1:10">
      <c r="A21" s="433" t="s">
        <v>315</v>
      </c>
      <c r="E21" s="445"/>
      <c r="G21" s="627" t="s">
        <v>412</v>
      </c>
      <c r="I21" s="435"/>
      <c r="J21" s="1223"/>
    </row>
    <row r="22" spans="1:10">
      <c r="A22" s="433" t="s">
        <v>410</v>
      </c>
      <c r="I22" s="435"/>
      <c r="J22" s="272"/>
    </row>
    <row r="23" spans="1:10">
      <c r="A23" s="448" t="s">
        <v>411</v>
      </c>
      <c r="I23" s="435"/>
      <c r="J23" s="272"/>
    </row>
    <row r="24" spans="1:10">
      <c r="A24" s="433"/>
      <c r="I24" s="435"/>
    </row>
    <row r="25" spans="1:10">
      <c r="A25" s="437" t="s">
        <v>316</v>
      </c>
      <c r="I25" s="435"/>
    </row>
    <row r="26" spans="1:10">
      <c r="A26" s="433"/>
      <c r="I26" s="435"/>
    </row>
    <row r="27" spans="1:10">
      <c r="A27" s="433" t="s">
        <v>317</v>
      </c>
      <c r="E27" s="445"/>
      <c r="I27" s="435"/>
    </row>
    <row r="28" spans="1:10">
      <c r="A28" s="433" t="s">
        <v>318</v>
      </c>
      <c r="I28" s="435"/>
    </row>
    <row r="29" spans="1:10">
      <c r="A29" s="433" t="s">
        <v>319</v>
      </c>
      <c r="I29" s="435"/>
    </row>
    <row r="30" spans="1:10">
      <c r="A30" s="433" t="s">
        <v>320</v>
      </c>
      <c r="I30" s="435"/>
    </row>
    <row r="31" spans="1:10">
      <c r="A31" s="433"/>
      <c r="I31" s="435"/>
    </row>
    <row r="32" spans="1:10" ht="18">
      <c r="A32" s="437" t="s">
        <v>321</v>
      </c>
      <c r="D32" s="1478"/>
      <c r="G32" s="1474"/>
      <c r="I32" s="435"/>
      <c r="J32" s="1221"/>
    </row>
    <row r="33" spans="1:9">
      <c r="A33" s="433"/>
      <c r="G33" s="1116"/>
      <c r="H33" s="1116"/>
      <c r="I33" s="1469"/>
    </row>
    <row r="34" spans="1:9">
      <c r="A34" s="433" t="s">
        <v>322</v>
      </c>
      <c r="E34" s="445"/>
      <c r="G34" s="1473" t="s">
        <v>988</v>
      </c>
      <c r="H34" s="1116"/>
      <c r="I34" s="1469"/>
    </row>
    <row r="35" spans="1:9">
      <c r="A35" s="433" t="s">
        <v>323</v>
      </c>
      <c r="G35" s="1116"/>
      <c r="H35" s="1116"/>
      <c r="I35" s="1469"/>
    </row>
    <row r="36" spans="1:9">
      <c r="A36" s="433" t="s">
        <v>324</v>
      </c>
      <c r="G36" s="1116"/>
      <c r="H36" s="1116"/>
      <c r="I36" s="1469"/>
    </row>
    <row r="37" spans="1:9">
      <c r="A37" s="433"/>
      <c r="G37" s="1116"/>
      <c r="H37" s="1116"/>
      <c r="I37" s="1469"/>
    </row>
    <row r="38" spans="1:9">
      <c r="A38" s="433"/>
      <c r="I38" s="435"/>
    </row>
    <row r="39" spans="1:9">
      <c r="A39" s="433" t="s">
        <v>895</v>
      </c>
      <c r="E39" s="445"/>
      <c r="G39" s="1473" t="s">
        <v>899</v>
      </c>
      <c r="I39" s="435"/>
    </row>
    <row r="40" spans="1:9">
      <c r="A40" s="433" t="s">
        <v>896</v>
      </c>
      <c r="G40" s="1473" t="s">
        <v>900</v>
      </c>
      <c r="I40" s="435"/>
    </row>
    <row r="41" spans="1:9">
      <c r="A41" s="433" t="s">
        <v>897</v>
      </c>
      <c r="G41" s="1473" t="s">
        <v>901</v>
      </c>
      <c r="I41" s="435"/>
    </row>
    <row r="42" spans="1:9">
      <c r="A42" s="433" t="s">
        <v>898</v>
      </c>
      <c r="I42" s="435"/>
    </row>
    <row r="43" spans="1:9">
      <c r="A43" s="433"/>
      <c r="I43" s="435"/>
    </row>
    <row r="44" spans="1:9">
      <c r="A44" s="1477" t="s">
        <v>902</v>
      </c>
      <c r="B44" s="1475"/>
      <c r="C44" s="1476"/>
      <c r="I44" s="435"/>
    </row>
    <row r="45" spans="1:9">
      <c r="A45" s="1468" t="s">
        <v>903</v>
      </c>
      <c r="B45" s="1116"/>
      <c r="C45" s="1469"/>
      <c r="I45" s="435"/>
    </row>
    <row r="46" spans="1:9">
      <c r="A46" s="1468" t="s">
        <v>329</v>
      </c>
      <c r="B46" s="1116"/>
      <c r="C46" s="1469"/>
      <c r="I46" s="435"/>
    </row>
    <row r="47" spans="1:9">
      <c r="A47" s="1468" t="s">
        <v>325</v>
      </c>
      <c r="B47" s="1116"/>
      <c r="C47" s="1469"/>
      <c r="I47" s="435"/>
    </row>
    <row r="48" spans="1:9">
      <c r="A48" s="1468" t="s">
        <v>326</v>
      </c>
      <c r="B48" s="1116"/>
      <c r="C48" s="1469"/>
      <c r="I48" s="435"/>
    </row>
    <row r="49" spans="1:9">
      <c r="A49" s="1468" t="s">
        <v>330</v>
      </c>
      <c r="B49" s="1116"/>
      <c r="C49" s="1469"/>
      <c r="I49" s="435"/>
    </row>
    <row r="50" spans="1:9">
      <c r="A50" s="1472" t="s">
        <v>331</v>
      </c>
      <c r="B50" s="1470"/>
      <c r="C50" s="1471"/>
      <c r="I50" s="435"/>
    </row>
    <row r="51" spans="1:9">
      <c r="A51" s="433"/>
      <c r="I51" s="435"/>
    </row>
    <row r="52" spans="1:9" hidden="1">
      <c r="A52" s="433"/>
      <c r="G52" s="441"/>
      <c r="H52" s="441"/>
      <c r="I52" s="442"/>
    </row>
    <row r="53" spans="1:9">
      <c r="A53" s="1879" t="s">
        <v>327</v>
      </c>
      <c r="B53" s="1762"/>
      <c r="C53" s="1762"/>
      <c r="E53" s="447"/>
      <c r="I53" s="435"/>
    </row>
    <row r="54" spans="1:9">
      <c r="A54" s="433" t="s">
        <v>328</v>
      </c>
      <c r="I54" s="435"/>
    </row>
    <row r="55" spans="1:9">
      <c r="A55" s="448" t="s">
        <v>729</v>
      </c>
      <c r="I55" s="435"/>
    </row>
    <row r="56" spans="1:9">
      <c r="A56" s="448" t="s">
        <v>730</v>
      </c>
      <c r="I56" s="435"/>
    </row>
    <row r="57" spans="1:9">
      <c r="A57" s="433"/>
      <c r="D57" s="1479"/>
      <c r="E57" s="1479"/>
      <c r="F57" s="1479"/>
      <c r="G57" s="1479"/>
      <c r="I57" s="435"/>
    </row>
    <row r="58" spans="1:9" ht="15" hidden="1">
      <c r="A58" s="443"/>
      <c r="D58" s="1479"/>
      <c r="E58" s="1479"/>
      <c r="F58" s="1479"/>
      <c r="G58" s="1479"/>
      <c r="I58" s="435"/>
    </row>
    <row r="59" spans="1:9" ht="23.25" hidden="1" customHeight="1">
      <c r="A59" s="433"/>
      <c r="D59" s="1479"/>
      <c r="E59" s="1479"/>
      <c r="F59" s="1479"/>
      <c r="G59" s="1479"/>
      <c r="I59" s="444"/>
    </row>
    <row r="60" spans="1:9" ht="15" hidden="1" customHeight="1">
      <c r="A60" s="437"/>
      <c r="B60" s="441"/>
      <c r="C60" s="441"/>
      <c r="D60" s="446"/>
      <c r="E60" s="1480"/>
      <c r="F60" s="1479"/>
      <c r="G60" s="1481"/>
      <c r="I60" s="435"/>
    </row>
    <row r="61" spans="1:9" ht="15" hidden="1" customHeight="1">
      <c r="A61" s="433"/>
      <c r="D61" s="1479"/>
      <c r="E61" s="1479"/>
      <c r="F61" s="1479"/>
      <c r="G61" s="1479"/>
      <c r="I61" s="435"/>
    </row>
    <row r="62" spans="1:9" ht="15" hidden="1" customHeight="1">
      <c r="A62" s="433"/>
      <c r="I62" s="435"/>
    </row>
    <row r="63" spans="1:9">
      <c r="A63" s="438"/>
      <c r="B63" s="439"/>
      <c r="C63" s="439"/>
      <c r="D63" s="439"/>
      <c r="E63" s="439"/>
      <c r="F63" s="439"/>
      <c r="G63" s="439"/>
      <c r="H63" s="439"/>
      <c r="I63" s="440"/>
    </row>
  </sheetData>
  <sheetProtection algorithmName="SHA-512" hashValue="HFs2hWaO62NtHR9W2kqGXUhDzCHvYd+Ma6lc/B8nJWbD2dRtAnjaTK9ghlQPE/pgx01w73e3rTFoLoVc3vqmFA==" saltValue="pRhs9a/eMsABy/cZgWszWw==" spinCount="100000" sheet="1" objects="1" scenarios="1"/>
  <mergeCells count="2">
    <mergeCell ref="A1:I4"/>
    <mergeCell ref="A53:C53"/>
  </mergeCells>
  <hyperlinks>
    <hyperlink ref="G21" r:id="rId1" xr:uid="{00000000-0004-0000-0C00-000000000000}"/>
    <hyperlink ref="E9" r:id="rId2" xr:uid="{00000000-0004-0000-0C00-000001000000}"/>
    <hyperlink ref="G39" r:id="rId3" xr:uid="{00000000-0004-0000-0C00-000002000000}"/>
    <hyperlink ref="G40" r:id="rId4" xr:uid="{00000000-0004-0000-0C00-000003000000}"/>
    <hyperlink ref="G41" r:id="rId5" xr:uid="{00000000-0004-0000-0C00-000004000000}"/>
    <hyperlink ref="G34" r:id="rId6" xr:uid="{00000000-0004-0000-0C00-000005000000}"/>
  </hyperlinks>
  <pageMargins left="0.70866141732283472" right="0.70866141732283472" top="0.78740157480314965" bottom="0.78740157480314965" header="0.31496062992125984" footer="0.31496062992125984"/>
  <pageSetup paperSize="9" scale="92" orientation="portrait"/>
  <headerFooter>
    <oddHeader>&amp;C&amp;9&amp;A</oddHeader>
    <oddFooter>&amp;L&amp;8Version: 21.11.2024&amp;C&amp;8Verhandlungsunterlagen vollstationär SGB XI&amp;R&amp;8PSK vom 07.11.2024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4.25"/>
  <sheetData/>
  <pageMargins left="0.7" right="0.7" top="0.78740157499999996" bottom="0.78740157499999996" header="0.3" footer="0.3"/>
  <headerFooter>
    <oddFooter>&amp;C_x000D_&amp;1#&amp;"Calibri"&amp;10&amp;K000000 öffentlich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9"/>
  <dimension ref="A1:AA59"/>
  <sheetViews>
    <sheetView topLeftCell="A10" zoomScaleNormal="100" workbookViewId="0">
      <selection activeCell="E31" sqref="E31"/>
    </sheetView>
  </sheetViews>
  <sheetFormatPr baseColWidth="10" defaultRowHeight="14.25"/>
  <cols>
    <col min="1" max="1" width="22" customWidth="1"/>
    <col min="5" max="5" width="12.875" customWidth="1"/>
    <col min="7" max="8" width="10.625" customWidth="1"/>
    <col min="22" max="22" width="11" style="666"/>
    <col min="23" max="23" width="14" style="666" customWidth="1"/>
    <col min="24" max="27" width="11" style="666"/>
  </cols>
  <sheetData>
    <row r="1" spans="1:27" s="284" customFormat="1" ht="15">
      <c r="A1" s="284" t="s">
        <v>199</v>
      </c>
      <c r="B1" s="284" t="s">
        <v>200</v>
      </c>
      <c r="C1" s="284" t="s">
        <v>149</v>
      </c>
      <c r="D1" s="284" t="s">
        <v>201</v>
      </c>
      <c r="E1" s="285" t="s">
        <v>202</v>
      </c>
      <c r="F1" s="284" t="s">
        <v>203</v>
      </c>
      <c r="G1" s="284" t="s">
        <v>482</v>
      </c>
      <c r="V1" s="667">
        <v>43599</v>
      </c>
      <c r="W1" s="819">
        <v>43605</v>
      </c>
      <c r="X1" s="984">
        <v>43691</v>
      </c>
      <c r="Y1" s="665"/>
      <c r="Z1" s="665"/>
      <c r="AA1" s="665"/>
    </row>
    <row r="2" spans="1:27">
      <c r="A2" s="286" t="s">
        <v>204</v>
      </c>
      <c r="B2" s="287" t="s">
        <v>205</v>
      </c>
      <c r="C2" s="286">
        <v>30.42</v>
      </c>
      <c r="D2" s="286">
        <v>365</v>
      </c>
      <c r="E2" s="288">
        <v>1</v>
      </c>
      <c r="F2" s="286" t="s">
        <v>206</v>
      </c>
      <c r="G2" s="286" t="s">
        <v>481</v>
      </c>
      <c r="V2" s="668" t="s">
        <v>436</v>
      </c>
      <c r="X2" s="668" t="s">
        <v>435</v>
      </c>
    </row>
    <row r="3" spans="1:27">
      <c r="A3" s="286" t="s">
        <v>3</v>
      </c>
      <c r="B3" s="286"/>
      <c r="C3" s="286">
        <v>26</v>
      </c>
      <c r="D3" s="286">
        <v>312</v>
      </c>
      <c r="E3" s="288">
        <v>0.99</v>
      </c>
      <c r="F3" s="286" t="s">
        <v>208</v>
      </c>
      <c r="G3" s="286"/>
    </row>
    <row r="4" spans="1:27">
      <c r="A4" s="286" t="s">
        <v>39</v>
      </c>
      <c r="C4" s="286">
        <v>20.83</v>
      </c>
      <c r="D4" s="286">
        <v>250</v>
      </c>
      <c r="E4" s="288">
        <v>0.98</v>
      </c>
      <c r="F4" s="286"/>
      <c r="G4" s="286"/>
    </row>
    <row r="5" spans="1:27">
      <c r="A5" s="286" t="s">
        <v>207</v>
      </c>
      <c r="C5" s="286"/>
      <c r="D5" s="286"/>
      <c r="E5" s="288">
        <v>0.97</v>
      </c>
    </row>
    <row r="6" spans="1:27">
      <c r="A6" s="286"/>
      <c r="E6" s="288">
        <v>0.96</v>
      </c>
    </row>
    <row r="7" spans="1:27">
      <c r="A7" s="286"/>
      <c r="E7" s="288">
        <v>0.95</v>
      </c>
    </row>
    <row r="8" spans="1:27">
      <c r="A8" s="286"/>
      <c r="E8" s="288">
        <v>0.94</v>
      </c>
    </row>
    <row r="9" spans="1:27">
      <c r="E9" s="288">
        <v>0.93</v>
      </c>
    </row>
    <row r="10" spans="1:27">
      <c r="E10" s="288">
        <v>0.92</v>
      </c>
    </row>
    <row r="11" spans="1:27">
      <c r="E11" s="288">
        <v>0.91</v>
      </c>
    </row>
    <row r="12" spans="1:27">
      <c r="E12" s="288">
        <v>0.9</v>
      </c>
    </row>
    <row r="13" spans="1:27">
      <c r="E13" s="288">
        <v>0.89</v>
      </c>
    </row>
    <row r="14" spans="1:27">
      <c r="E14" s="288">
        <v>0.88</v>
      </c>
    </row>
    <row r="15" spans="1:27">
      <c r="A15" s="103"/>
      <c r="E15" s="288">
        <v>0.87</v>
      </c>
    </row>
    <row r="16" spans="1:27">
      <c r="A16" s="103"/>
      <c r="E16" s="288">
        <v>0.86</v>
      </c>
    </row>
    <row r="17" spans="1:27">
      <c r="E17" s="288">
        <v>0.85</v>
      </c>
    </row>
    <row r="18" spans="1:27">
      <c r="A18" s="275"/>
      <c r="E18" s="286"/>
    </row>
    <row r="19" spans="1:27">
      <c r="A19" s="275"/>
    </row>
    <row r="21" spans="1:27">
      <c r="A21" s="809" t="s">
        <v>465</v>
      </c>
      <c r="B21" s="810"/>
      <c r="C21" s="810"/>
      <c r="D21" s="810"/>
      <c r="E21" s="810"/>
      <c r="F21" s="811"/>
      <c r="V21" s="800"/>
    </row>
    <row r="22" spans="1:27" ht="15">
      <c r="A22" s="812" t="s">
        <v>466</v>
      </c>
      <c r="B22" s="853" t="str">
        <f>IF(Belegung!D16="","",Belegung!D16)</f>
        <v/>
      </c>
      <c r="D22" t="s">
        <v>492</v>
      </c>
      <c r="E22" s="808"/>
      <c r="F22" s="854" t="str">
        <f>IFERROR(DAY(B22),"")</f>
        <v/>
      </c>
      <c r="V22" s="686"/>
    </row>
    <row r="23" spans="1:27" ht="15">
      <c r="A23" s="851" t="s">
        <v>493</v>
      </c>
      <c r="B23" s="852"/>
      <c r="C23" s="853" t="str">
        <f>IFERROR(IF(F22=1,B22,B22-F22+1),"")</f>
        <v/>
      </c>
      <c r="F23" s="25"/>
      <c r="V23" s="686"/>
      <c r="W23" s="686"/>
      <c r="X23" s="686"/>
      <c r="Y23" s="686"/>
      <c r="Z23" s="686"/>
    </row>
    <row r="24" spans="1:27">
      <c r="A24" s="817" t="s">
        <v>468</v>
      </c>
      <c r="B24" s="835">
        <v>1</v>
      </c>
      <c r="C24" s="834" t="str">
        <f t="shared" ref="C24:C29" si="0">IFERROR(DATE(YEAR($C$23),MONTH($C$23)-B24,DAY($C$23)),"")</f>
        <v/>
      </c>
      <c r="D24" s="814" t="str">
        <f>TEXT(C24,"MMMM JJJJ")</f>
        <v/>
      </c>
      <c r="E24" s="815"/>
      <c r="F24" s="25"/>
      <c r="V24" s="686"/>
      <c r="W24" s="686"/>
      <c r="X24" s="686"/>
      <c r="Y24" s="686"/>
      <c r="Z24" s="686"/>
    </row>
    <row r="25" spans="1:27">
      <c r="A25" s="818" t="s">
        <v>467</v>
      </c>
      <c r="B25" s="836">
        <v>2</v>
      </c>
      <c r="C25" s="834" t="str">
        <f t="shared" si="0"/>
        <v/>
      </c>
      <c r="D25" s="813" t="str">
        <f t="shared" ref="D25:D29" si="1">TEXT(C25,"MMMM JJJJ")</f>
        <v/>
      </c>
      <c r="E25" s="816"/>
      <c r="F25" s="25"/>
      <c r="V25" s="686"/>
      <c r="W25" s="686"/>
      <c r="X25" s="686"/>
      <c r="Y25" s="686"/>
      <c r="Z25" s="686"/>
    </row>
    <row r="26" spans="1:27">
      <c r="A26" s="818" t="s">
        <v>469</v>
      </c>
      <c r="B26" s="836">
        <v>3</v>
      </c>
      <c r="C26" s="834" t="str">
        <f t="shared" si="0"/>
        <v/>
      </c>
      <c r="D26" s="813" t="str">
        <f t="shared" si="1"/>
        <v/>
      </c>
      <c r="E26" s="816"/>
      <c r="F26" s="25"/>
      <c r="V26" s="686"/>
      <c r="W26" s="686"/>
      <c r="X26" s="686"/>
      <c r="Y26" s="686"/>
      <c r="Z26" s="686"/>
    </row>
    <row r="27" spans="1:27">
      <c r="A27" s="818" t="s">
        <v>470</v>
      </c>
      <c r="B27" s="836">
        <v>4</v>
      </c>
      <c r="C27" s="834" t="str">
        <f t="shared" si="0"/>
        <v/>
      </c>
      <c r="D27" s="813" t="str">
        <f t="shared" si="1"/>
        <v/>
      </c>
      <c r="E27" s="816"/>
      <c r="F27" s="25"/>
      <c r="V27" s="686"/>
      <c r="W27" s="686"/>
      <c r="X27" s="686"/>
      <c r="Y27" s="686"/>
      <c r="Z27" s="686"/>
    </row>
    <row r="28" spans="1:27">
      <c r="A28" s="818" t="s">
        <v>471</v>
      </c>
      <c r="B28" s="836">
        <v>5</v>
      </c>
      <c r="C28" s="834" t="str">
        <f t="shared" si="0"/>
        <v/>
      </c>
      <c r="D28" s="813" t="str">
        <f t="shared" si="1"/>
        <v/>
      </c>
      <c r="E28" s="816"/>
      <c r="F28" s="25"/>
      <c r="V28" s="686"/>
      <c r="W28" s="686" t="s">
        <v>494</v>
      </c>
      <c r="X28" s="686"/>
      <c r="Y28" s="686"/>
      <c r="Z28" s="686"/>
    </row>
    <row r="29" spans="1:27" ht="15" thickBot="1">
      <c r="A29" s="818" t="s">
        <v>472</v>
      </c>
      <c r="B29" s="836">
        <v>6</v>
      </c>
      <c r="C29" s="1362" t="str">
        <f t="shared" si="0"/>
        <v/>
      </c>
      <c r="D29" s="813" t="str">
        <f t="shared" si="1"/>
        <v/>
      </c>
      <c r="E29" s="816"/>
      <c r="F29" s="25"/>
      <c r="V29" s="686"/>
      <c r="W29" s="686" t="s">
        <v>495</v>
      </c>
      <c r="X29" s="686"/>
      <c r="Y29" s="686"/>
      <c r="Z29" s="686"/>
    </row>
    <row r="30" spans="1:27">
      <c r="A30" s="1363"/>
      <c r="B30" s="1364"/>
      <c r="C30" s="1364"/>
      <c r="D30" s="1364"/>
      <c r="E30" s="1364"/>
      <c r="F30" s="1365"/>
      <c r="G30" s="1881" t="s">
        <v>864</v>
      </c>
      <c r="H30" s="1882"/>
      <c r="I30" s="1882"/>
      <c r="J30" s="1882"/>
      <c r="K30" s="1882"/>
      <c r="L30" s="1882"/>
      <c r="M30" s="1883"/>
      <c r="N30" s="1881" t="s">
        <v>863</v>
      </c>
      <c r="O30" s="1882"/>
      <c r="P30" s="1882"/>
      <c r="Q30" s="1882"/>
      <c r="R30" s="1882"/>
      <c r="S30" s="1882"/>
      <c r="T30" s="1882"/>
      <c r="U30" s="1883"/>
      <c r="V30" s="686"/>
      <c r="W30" s="686" t="s">
        <v>496</v>
      </c>
      <c r="X30" s="686"/>
      <c r="Y30" s="686"/>
      <c r="Z30" s="686"/>
    </row>
    <row r="31" spans="1:27" ht="114.75">
      <c r="A31" s="1352"/>
      <c r="B31" s="1000" t="s">
        <v>862</v>
      </c>
      <c r="C31" s="999" t="s">
        <v>648</v>
      </c>
      <c r="D31" s="999" t="s">
        <v>650</v>
      </c>
      <c r="E31" s="1000" t="s">
        <v>649</v>
      </c>
      <c r="F31" s="1366" t="s">
        <v>654</v>
      </c>
      <c r="G31" s="1350" t="s">
        <v>822</v>
      </c>
      <c r="H31" s="1310" t="s">
        <v>825</v>
      </c>
      <c r="I31" s="1309" t="s">
        <v>823</v>
      </c>
      <c r="J31" s="1310" t="s">
        <v>826</v>
      </c>
      <c r="K31" s="1309" t="s">
        <v>824</v>
      </c>
      <c r="L31" s="1310" t="s">
        <v>827</v>
      </c>
      <c r="M31" s="1351" t="s">
        <v>42</v>
      </c>
      <c r="N31" s="1377" t="s">
        <v>861</v>
      </c>
      <c r="O31" s="1309" t="s">
        <v>822</v>
      </c>
      <c r="P31" s="1310" t="s">
        <v>825</v>
      </c>
      <c r="Q31" s="1309" t="s">
        <v>823</v>
      </c>
      <c r="R31" s="1310" t="s">
        <v>826</v>
      </c>
      <c r="S31" s="1309" t="s">
        <v>824</v>
      </c>
      <c r="T31" s="1310" t="s">
        <v>827</v>
      </c>
      <c r="U31" s="1351" t="s">
        <v>42</v>
      </c>
      <c r="V31" s="1306" t="s">
        <v>643</v>
      </c>
      <c r="W31" s="1307"/>
      <c r="X31" s="1307"/>
      <c r="Y31" s="1307"/>
      <c r="Z31" s="1307"/>
      <c r="AA31" s="1307"/>
    </row>
    <row r="32" spans="1:27" ht="15">
      <c r="A32" s="1367" t="s">
        <v>117</v>
      </c>
      <c r="B32" s="987">
        <f>Belegung!E26</f>
        <v>0</v>
      </c>
      <c r="C32" s="988">
        <f>Forderung!J9</f>
        <v>0</v>
      </c>
      <c r="D32" s="970" t="e">
        <f>B32/C32</f>
        <v>#DIV/0!</v>
      </c>
      <c r="E32" s="989" t="e">
        <f>D32/$D$37</f>
        <v>#DIV/0!</v>
      </c>
      <c r="F32" s="1368" t="e">
        <f>E32*$F$39</f>
        <v>#DIV/0!</v>
      </c>
      <c r="G32" s="1352">
        <v>7.6999999999999999E-2</v>
      </c>
      <c r="H32" s="1311">
        <f>$B32*G32</f>
        <v>0</v>
      </c>
      <c r="I32" s="999">
        <v>5.6399999999999999E-2</v>
      </c>
      <c r="J32" s="1311">
        <f>$B32*I32</f>
        <v>0</v>
      </c>
      <c r="K32" s="999">
        <v>8.72E-2</v>
      </c>
      <c r="L32" s="1311">
        <f>$B32*K32</f>
        <v>0</v>
      </c>
      <c r="M32" s="1353"/>
      <c r="N32" s="1378">
        <f>Belegung!D26</f>
        <v>0</v>
      </c>
      <c r="O32" s="999">
        <v>7.6999999999999999E-2</v>
      </c>
      <c r="P32" s="1311">
        <f>$N32*O32</f>
        <v>0</v>
      </c>
      <c r="Q32" s="999">
        <v>5.6399999999999999E-2</v>
      </c>
      <c r="R32" s="1311">
        <f>$N32*Q32</f>
        <v>0</v>
      </c>
      <c r="S32" s="999">
        <v>8.72E-2</v>
      </c>
      <c r="T32" s="1311">
        <f>$N32*S32</f>
        <v>0</v>
      </c>
      <c r="U32" s="1353"/>
      <c r="V32" s="985" t="s">
        <v>642</v>
      </c>
    </row>
    <row r="33" spans="1:22" ht="15">
      <c r="A33" s="1367" t="s">
        <v>119</v>
      </c>
      <c r="B33" s="987">
        <f>Belegung!E27</f>
        <v>0</v>
      </c>
      <c r="C33" s="988">
        <f>Forderung!J11</f>
        <v>0</v>
      </c>
      <c r="D33" s="970" t="e">
        <f t="shared" ref="D33:D36" si="2">B33/C33</f>
        <v>#DIV/0!</v>
      </c>
      <c r="E33" s="989" t="e">
        <f t="shared" ref="E33:E36" si="3">D33/$D$37</f>
        <v>#DIV/0!</v>
      </c>
      <c r="F33" s="1368" t="e">
        <f t="shared" ref="F33:F36" si="4">E33*$F$39</f>
        <v>#DIV/0!</v>
      </c>
      <c r="G33" s="1352">
        <v>0.1037</v>
      </c>
      <c r="H33" s="1311">
        <f t="shared" ref="H33:J36" si="5">$B33*G33</f>
        <v>0</v>
      </c>
      <c r="I33" s="999">
        <v>6.7500000000000004E-2</v>
      </c>
      <c r="J33" s="1311">
        <f t="shared" si="5"/>
        <v>0</v>
      </c>
      <c r="K33" s="999">
        <v>0.1202</v>
      </c>
      <c r="L33" s="1311">
        <f t="shared" ref="L33" si="6">$B33*K33</f>
        <v>0</v>
      </c>
      <c r="M33" s="1353"/>
      <c r="N33" s="1378">
        <f>Belegung!D27</f>
        <v>0</v>
      </c>
      <c r="O33" s="999">
        <v>0.1037</v>
      </c>
      <c r="P33" s="1311">
        <f t="shared" ref="P33:P36" si="7">$N33*O33</f>
        <v>0</v>
      </c>
      <c r="Q33" s="999">
        <v>6.7500000000000004E-2</v>
      </c>
      <c r="R33" s="1311">
        <f t="shared" ref="R33:R36" si="8">$N33*Q33</f>
        <v>0</v>
      </c>
      <c r="S33" s="999">
        <v>0.1202</v>
      </c>
      <c r="T33" s="1311">
        <f t="shared" ref="T33:T36" si="9">$N33*S33</f>
        <v>0</v>
      </c>
      <c r="U33" s="1353"/>
      <c r="V33" s="985" t="s">
        <v>644</v>
      </c>
    </row>
    <row r="34" spans="1:22" ht="15">
      <c r="A34" s="1367" t="s">
        <v>120</v>
      </c>
      <c r="B34" s="987">
        <f>Belegung!E28</f>
        <v>0</v>
      </c>
      <c r="C34" s="988">
        <f>Forderung!J13</f>
        <v>0</v>
      </c>
      <c r="D34" s="970" t="e">
        <f t="shared" si="2"/>
        <v>#DIV/0!</v>
      </c>
      <c r="E34" s="989" t="e">
        <f t="shared" si="3"/>
        <v>#DIV/0!</v>
      </c>
      <c r="F34" s="1368" t="e">
        <f t="shared" si="4"/>
        <v>#DIV/0!</v>
      </c>
      <c r="G34" s="1352">
        <v>0.15509999999999999</v>
      </c>
      <c r="H34" s="1311">
        <f t="shared" si="5"/>
        <v>0</v>
      </c>
      <c r="I34" s="999">
        <v>0.1074</v>
      </c>
      <c r="J34" s="1311">
        <f t="shared" si="5"/>
        <v>0</v>
      </c>
      <c r="K34" s="999">
        <v>0.14480000000000001</v>
      </c>
      <c r="L34" s="1311">
        <f t="shared" ref="L34" si="10">$B34*K34</f>
        <v>0</v>
      </c>
      <c r="M34" s="1353"/>
      <c r="N34" s="1378">
        <f>Belegung!D28</f>
        <v>0</v>
      </c>
      <c r="O34" s="999">
        <v>0.15509999999999999</v>
      </c>
      <c r="P34" s="1311">
        <f t="shared" si="7"/>
        <v>0</v>
      </c>
      <c r="Q34" s="999">
        <v>0.1074</v>
      </c>
      <c r="R34" s="1311">
        <f t="shared" si="8"/>
        <v>0</v>
      </c>
      <c r="S34" s="999">
        <v>0.14480000000000001</v>
      </c>
      <c r="T34" s="1311">
        <f t="shared" si="9"/>
        <v>0</v>
      </c>
      <c r="U34" s="1353"/>
    </row>
    <row r="35" spans="1:22" ht="15">
      <c r="A35" s="1367" t="s">
        <v>121</v>
      </c>
      <c r="B35" s="987">
        <f>Belegung!E29</f>
        <v>0</v>
      </c>
      <c r="C35" s="988">
        <f>Forderung!J15</f>
        <v>0</v>
      </c>
      <c r="D35" s="970" t="e">
        <f t="shared" si="2"/>
        <v>#DIV/0!</v>
      </c>
      <c r="E35" s="989" t="e">
        <f t="shared" si="3"/>
        <v>#DIV/0!</v>
      </c>
      <c r="F35" s="1368" t="e">
        <f t="shared" si="4"/>
        <v>#DIV/0!</v>
      </c>
      <c r="G35" s="1352">
        <v>0.24629999999999999</v>
      </c>
      <c r="H35" s="1311">
        <f t="shared" si="5"/>
        <v>0</v>
      </c>
      <c r="I35" s="999">
        <v>0.14130000000000001</v>
      </c>
      <c r="J35" s="1311">
        <f t="shared" si="5"/>
        <v>0</v>
      </c>
      <c r="K35" s="999">
        <v>0.16270000000000001</v>
      </c>
      <c r="L35" s="1311">
        <f t="shared" ref="L35" si="11">$B35*K35</f>
        <v>0</v>
      </c>
      <c r="M35" s="1353"/>
      <c r="N35" s="1378">
        <f>Belegung!D29</f>
        <v>0</v>
      </c>
      <c r="O35" s="999">
        <v>0.24629999999999999</v>
      </c>
      <c r="P35" s="1311">
        <f t="shared" si="7"/>
        <v>0</v>
      </c>
      <c r="Q35" s="999">
        <v>0.14130000000000001</v>
      </c>
      <c r="R35" s="1311">
        <f t="shared" si="8"/>
        <v>0</v>
      </c>
      <c r="S35" s="999">
        <v>0.16270000000000001</v>
      </c>
      <c r="T35" s="1311">
        <f t="shared" si="9"/>
        <v>0</v>
      </c>
      <c r="U35" s="1353"/>
    </row>
    <row r="36" spans="1:22" ht="15.75" thickBot="1">
      <c r="A36" s="1369" t="s">
        <v>122</v>
      </c>
      <c r="B36" s="990">
        <f>Belegung!E30</f>
        <v>0</v>
      </c>
      <c r="C36" s="991">
        <f>Forderung!J17</f>
        <v>0</v>
      </c>
      <c r="D36" s="992" t="e">
        <f t="shared" si="2"/>
        <v>#DIV/0!</v>
      </c>
      <c r="E36" s="993" t="e">
        <f t="shared" si="3"/>
        <v>#DIV/0!</v>
      </c>
      <c r="F36" s="1370" t="e">
        <f t="shared" si="4"/>
        <v>#DIV/0!</v>
      </c>
      <c r="G36" s="1352">
        <v>0.38419999999999999</v>
      </c>
      <c r="H36" s="1311">
        <f t="shared" si="5"/>
        <v>0</v>
      </c>
      <c r="I36" s="999">
        <v>0.11020000000000001</v>
      </c>
      <c r="J36" s="1311">
        <f t="shared" si="5"/>
        <v>0</v>
      </c>
      <c r="K36" s="999">
        <v>0.17580000000000001</v>
      </c>
      <c r="L36" s="1311">
        <f t="shared" ref="L36" si="12">$B36*K36</f>
        <v>0</v>
      </c>
      <c r="M36" s="1354"/>
      <c r="N36" s="1378">
        <f>Belegung!D30</f>
        <v>0</v>
      </c>
      <c r="O36" s="999">
        <v>0.38419999999999999</v>
      </c>
      <c r="P36" s="1311">
        <f t="shared" si="7"/>
        <v>0</v>
      </c>
      <c r="Q36" s="999">
        <v>0.11020000000000001</v>
      </c>
      <c r="R36" s="1311">
        <f t="shared" si="8"/>
        <v>0</v>
      </c>
      <c r="S36" s="999">
        <v>0.17580000000000001</v>
      </c>
      <c r="T36" s="1311">
        <f t="shared" si="9"/>
        <v>0</v>
      </c>
      <c r="U36" s="1354"/>
    </row>
    <row r="37" spans="1:22" ht="24" thickBot="1">
      <c r="A37" s="1371" t="s">
        <v>652</v>
      </c>
      <c r="B37" s="995">
        <f>SUM(B32:B36)</f>
        <v>0</v>
      </c>
      <c r="C37" s="996"/>
      <c r="D37" s="996" t="e">
        <f>SUM(D32:D36)</f>
        <v>#DIV/0!</v>
      </c>
      <c r="E37" s="997">
        <v>1</v>
      </c>
      <c r="F37" s="1372" t="e">
        <f>SUM(F32:F36)</f>
        <v>#DIV/0!</v>
      </c>
      <c r="G37" s="1355" t="s">
        <v>828</v>
      </c>
      <c r="H37" s="1312">
        <f>SUM(H32:H36)</f>
        <v>0</v>
      </c>
      <c r="I37" s="1308"/>
      <c r="J37" s="1312">
        <f>SUM(J32:J36)</f>
        <v>0</v>
      </c>
      <c r="K37" s="1308"/>
      <c r="L37" s="1312">
        <f>SUM(L32:L36)</f>
        <v>0</v>
      </c>
      <c r="M37" s="1356">
        <f>SUM(H37:L37)</f>
        <v>0</v>
      </c>
      <c r="N37" s="1379">
        <f>SUM(N32:N36)</f>
        <v>0</v>
      </c>
      <c r="O37" s="1313" t="s">
        <v>828</v>
      </c>
      <c r="P37" s="1312">
        <f>SUM(P32:P36)</f>
        <v>0</v>
      </c>
      <c r="Q37" s="1308"/>
      <c r="R37" s="1312">
        <f>SUM(R32:R36)</f>
        <v>0</v>
      </c>
      <c r="S37" s="1308"/>
      <c r="T37" s="1312">
        <f>SUM(T32:T36)</f>
        <v>0</v>
      </c>
      <c r="U37" s="1356">
        <f>SUM(P37:T37)</f>
        <v>0</v>
      </c>
    </row>
    <row r="38" spans="1:22" ht="15" thickTop="1">
      <c r="A38" s="1373" t="s">
        <v>651</v>
      </c>
      <c r="B38" s="1002"/>
      <c r="C38" s="1002"/>
      <c r="D38" s="994">
        <f>Personalaufwendungen!H12</f>
        <v>0</v>
      </c>
      <c r="E38" s="1002"/>
      <c r="F38" s="1374"/>
      <c r="G38" s="1357"/>
      <c r="M38" s="1358"/>
      <c r="N38" s="1357"/>
      <c r="U38" s="1358"/>
    </row>
    <row r="39" spans="1:22" ht="29.25" thickBot="1">
      <c r="A39" s="1375" t="s">
        <v>653</v>
      </c>
      <c r="B39" s="998"/>
      <c r="C39" s="998"/>
      <c r="D39" s="1003" t="e">
        <f>SUM(D37:D38)</f>
        <v>#DIV/0!</v>
      </c>
      <c r="E39" s="998"/>
      <c r="F39" s="1376" t="e">
        <f>'Gesamtkalkulation '!D17</f>
        <v>#VALUE!</v>
      </c>
      <c r="G39" s="1359"/>
      <c r="H39" s="1360"/>
      <c r="I39" s="1360"/>
      <c r="J39" s="1360"/>
      <c r="K39" s="1360"/>
      <c r="L39" s="1360"/>
      <c r="M39" s="1361"/>
      <c r="N39" s="1359"/>
      <c r="O39" s="1360"/>
      <c r="P39" s="1360"/>
      <c r="Q39" s="1360"/>
      <c r="R39" s="1360"/>
      <c r="S39" s="1360"/>
      <c r="T39" s="1360"/>
      <c r="U39" s="1361"/>
    </row>
    <row r="40" spans="1:22" ht="15" thickTop="1"/>
    <row r="41" spans="1:22">
      <c r="A41" s="1074" t="s">
        <v>691</v>
      </c>
      <c r="E41" s="970" t="s">
        <v>694</v>
      </c>
      <c r="F41" s="999">
        <v>40</v>
      </c>
    </row>
    <row r="42" spans="1:22">
      <c r="A42" s="1073"/>
    </row>
    <row r="43" spans="1:22">
      <c r="A43" s="1073" t="s">
        <v>12</v>
      </c>
      <c r="E43" s="1073" t="s">
        <v>723</v>
      </c>
    </row>
    <row r="44" spans="1:22">
      <c r="A44" s="1073" t="s">
        <v>692</v>
      </c>
      <c r="E44" s="1073" t="s">
        <v>720</v>
      </c>
    </row>
    <row r="45" spans="1:22">
      <c r="A45" s="1073" t="s">
        <v>683</v>
      </c>
      <c r="E45" s="1073"/>
    </row>
    <row r="46" spans="1:22">
      <c r="A46" s="1073" t="s">
        <v>688</v>
      </c>
      <c r="E46" s="1115"/>
    </row>
    <row r="47" spans="1:22">
      <c r="A47" s="1073" t="s">
        <v>687</v>
      </c>
    </row>
    <row r="48" spans="1:22">
      <c r="A48" s="1073"/>
    </row>
    <row r="50" spans="1:6" ht="33.75" customHeight="1">
      <c r="A50" s="1880"/>
      <c r="B50" s="1880"/>
      <c r="C50" s="1880"/>
      <c r="D50" s="1880"/>
      <c r="E50" s="1880"/>
      <c r="F50" s="1880"/>
    </row>
    <row r="52" spans="1:6">
      <c r="A52" s="429" t="s">
        <v>931</v>
      </c>
      <c r="C52" s="1503"/>
      <c r="D52" s="1503"/>
      <c r="E52" s="1503"/>
    </row>
    <row r="53" spans="1:6">
      <c r="A53" s="1506" t="s">
        <v>208</v>
      </c>
      <c r="B53" s="1504" t="s">
        <v>932</v>
      </c>
    </row>
    <row r="54" spans="1:6">
      <c r="B54" s="1504"/>
    </row>
    <row r="55" spans="1:6">
      <c r="B55" s="1504"/>
    </row>
    <row r="56" spans="1:6">
      <c r="B56" s="1504"/>
    </row>
    <row r="57" spans="1:6">
      <c r="B57" s="1504"/>
    </row>
    <row r="58" spans="1:6">
      <c r="B58" s="1504"/>
    </row>
    <row r="59" spans="1:6">
      <c r="B59" s="1505"/>
      <c r="C59" s="1505"/>
      <c r="D59" s="1505"/>
      <c r="E59" s="1505"/>
      <c r="F59" s="1505"/>
    </row>
  </sheetData>
  <sheetProtection algorithmName="SHA-512" hashValue="Mhgzrh3wZvriERWwdkQPxsW1HkHAWYyOCGJjxmrPTNWA4lR3bkpp9WHgLccV/KHhQ8LK4lRARkFMqbvwlIqh/w==" saltValue="4ooQpCcJ6WlmmFmAFhHkkA==" spinCount="100000" sheet="1" objects="1" scenarios="1"/>
  <mergeCells count="3">
    <mergeCell ref="A50:F50"/>
    <mergeCell ref="G30:M30"/>
    <mergeCell ref="N30:U30"/>
  </mergeCells>
  <dataValidations count="1">
    <dataValidation type="list" allowBlank="1" showInputMessage="1" showErrorMessage="1" sqref="A53" xr:uid="{00000000-0002-0000-0E00-000000000000}">
      <formula1>"ja,nein"</formula1>
    </dataValidation>
  </dataValidations>
  <pageMargins left="0.7" right="0.7" top="0.78740157499999996" bottom="0.78740157499999996" header="0.3" footer="0.3"/>
  <pageSetup paperSize="9" orientation="portrait"/>
  <headerFooter>
    <oddFooter>&amp;C_x000D_&amp;1#&amp;"Calibri"&amp;10&amp;K000000 öffentlich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V76"/>
  <sheetViews>
    <sheetView showGridLines="0" tabSelected="1" showWhiteSpace="0" zoomScaleNormal="100" workbookViewId="0">
      <selection activeCell="L4" sqref="L4:M4"/>
    </sheetView>
  </sheetViews>
  <sheetFormatPr baseColWidth="10" defaultRowHeight="14.25"/>
  <cols>
    <col min="1" max="1" width="4.625" style="4" customWidth="1"/>
    <col min="2" max="2" width="2.375" style="4" customWidth="1"/>
    <col min="3" max="3" width="14.25" style="4" customWidth="1"/>
    <col min="4" max="4" width="10.625" style="4" customWidth="1"/>
    <col min="5" max="7" width="3.125" style="4" customWidth="1"/>
    <col min="8" max="8" width="11" style="4"/>
    <col min="9" max="9" width="3.375" style="4" customWidth="1"/>
    <col min="10" max="10" width="2.375" style="4" customWidth="1"/>
    <col min="11" max="11" width="12.125" style="4" customWidth="1"/>
    <col min="12" max="12" width="13.5" style="4" customWidth="1"/>
    <col min="13" max="13" width="8.125" style="4" customWidth="1"/>
    <col min="14" max="14" width="3.625" style="4" customWidth="1"/>
    <col min="15" max="15" width="11" customWidth="1"/>
    <col min="16" max="20" width="11" style="4" customWidth="1"/>
    <col min="21" max="27" width="11" customWidth="1"/>
  </cols>
  <sheetData>
    <row r="1" spans="1:22" ht="15">
      <c r="A1" s="1614" t="s">
        <v>0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615"/>
      <c r="M1" s="1615"/>
      <c r="N1" s="1616"/>
      <c r="O1" s="616"/>
      <c r="P1" s="1149"/>
      <c r="Q1" s="275"/>
      <c r="R1" s="1150"/>
      <c r="S1"/>
      <c r="T1" s="275"/>
      <c r="V1" s="1151"/>
    </row>
    <row r="2" spans="1:22" ht="15" customHeight="1">
      <c r="A2" s="1617" t="s">
        <v>1</v>
      </c>
      <c r="B2" s="1618"/>
      <c r="C2" s="1618"/>
      <c r="D2" s="1618"/>
      <c r="E2" s="1618"/>
      <c r="F2" s="1618"/>
      <c r="G2" s="1618"/>
      <c r="H2" s="1618"/>
      <c r="I2" s="1618"/>
      <c r="J2" s="1618"/>
      <c r="K2" s="1618"/>
      <c r="L2" s="1618"/>
      <c r="M2" s="1618"/>
      <c r="N2" s="1619"/>
      <c r="O2" s="618"/>
      <c r="P2" s="1152"/>
      <c r="Q2"/>
      <c r="R2"/>
      <c r="S2"/>
      <c r="T2" s="1153"/>
      <c r="V2" s="1154"/>
    </row>
    <row r="3" spans="1:22" ht="15">
      <c r="A3" s="1617" t="str">
        <f>IF(D11&gt;0,CONCATENATE(D11,", ",D15),"")</f>
        <v/>
      </c>
      <c r="B3" s="1618"/>
      <c r="C3" s="1618"/>
      <c r="D3" s="1618"/>
      <c r="E3" s="1618"/>
      <c r="F3" s="1618"/>
      <c r="G3" s="1618"/>
      <c r="H3" s="1618"/>
      <c r="I3" s="1618"/>
      <c r="J3" s="1618"/>
      <c r="K3" s="1618"/>
      <c r="L3" s="1618"/>
      <c r="M3" s="1618"/>
      <c r="N3" s="1619"/>
      <c r="O3" s="59"/>
      <c r="P3"/>
      <c r="Q3"/>
      <c r="R3"/>
      <c r="S3"/>
      <c r="T3"/>
      <c r="V3" s="1155"/>
    </row>
    <row r="4" spans="1:22" ht="15">
      <c r="A4" s="856"/>
      <c r="B4" s="863" t="str">
        <f>IF(L6&gt;0,CONCATENATE("IK"," ",L6),"")</f>
        <v/>
      </c>
      <c r="C4" s="857"/>
      <c r="D4" s="857"/>
      <c r="E4" s="857"/>
      <c r="F4" s="857"/>
      <c r="G4" s="857"/>
      <c r="H4" s="857"/>
      <c r="I4" s="857"/>
      <c r="J4" s="857"/>
      <c r="K4" s="862" t="s">
        <v>498</v>
      </c>
      <c r="L4" s="1625"/>
      <c r="M4" s="1626"/>
      <c r="N4" s="858"/>
      <c r="O4" s="275"/>
      <c r="P4" s="1150"/>
      <c r="Q4"/>
      <c r="R4"/>
      <c r="S4" s="1156"/>
      <c r="T4" s="1157"/>
      <c r="U4" s="1158"/>
      <c r="V4" s="1159"/>
    </row>
    <row r="5" spans="1:22" ht="12.75" customHeight="1" thickBot="1">
      <c r="A5" s="1623">
        <v>45617</v>
      </c>
      <c r="B5" s="1624"/>
      <c r="C5" s="376"/>
      <c r="L5" s="1133" t="str">
        <f>IF(L4&lt;&gt;0,"","Antragsdatum bitte angeben")</f>
        <v>Antragsdatum bitte angeben</v>
      </c>
      <c r="N5" s="5"/>
      <c r="P5" s="1150"/>
      <c r="Q5"/>
      <c r="R5"/>
      <c r="S5"/>
      <c r="T5"/>
      <c r="V5" s="1159"/>
    </row>
    <row r="6" spans="1:22" ht="15" thickBot="1">
      <c r="A6" s="3"/>
      <c r="B6" s="6" t="s">
        <v>2</v>
      </c>
      <c r="D6" s="1620"/>
      <c r="E6" s="1621"/>
      <c r="F6" s="1621"/>
      <c r="G6" s="1622"/>
      <c r="I6" s="6"/>
      <c r="J6" s="6"/>
      <c r="K6" s="70" t="s">
        <v>717</v>
      </c>
      <c r="L6" s="1612"/>
      <c r="M6" s="1613"/>
      <c r="N6" s="5"/>
      <c r="O6" s="597"/>
      <c r="P6" s="1160"/>
      <c r="Q6"/>
      <c r="R6"/>
      <c r="S6"/>
      <c r="T6"/>
      <c r="V6" s="1159"/>
    </row>
    <row r="7" spans="1:22" ht="12.75" customHeight="1">
      <c r="A7" s="3"/>
      <c r="B7" s="7"/>
      <c r="C7" s="803"/>
      <c r="D7" s="1134" t="str">
        <f>IF(D6&gt;0,IF(D6="teilstationäre Pflege","tst",IF(D6="Kurzzeitpflege","kzp","vst")),"")</f>
        <v/>
      </c>
      <c r="E7" s="832"/>
      <c r="F7" s="1135" t="str">
        <f>IF(D6="4. Generation","4.","")</f>
        <v/>
      </c>
      <c r="K7" s="70" t="s">
        <v>718</v>
      </c>
      <c r="L7" s="1612"/>
      <c r="M7" s="1613"/>
      <c r="N7" s="1148"/>
      <c r="O7" s="598"/>
      <c r="P7" s="1161"/>
      <c r="Q7"/>
      <c r="R7"/>
      <c r="S7"/>
      <c r="T7"/>
      <c r="V7" s="1159"/>
    </row>
    <row r="8" spans="1:22" ht="12.75" customHeight="1">
      <c r="A8" s="3"/>
      <c r="B8" s="7"/>
      <c r="C8" s="803"/>
      <c r="D8" s="804"/>
      <c r="N8" s="5"/>
      <c r="P8"/>
      <c r="Q8"/>
      <c r="R8"/>
      <c r="S8"/>
      <c r="T8"/>
      <c r="V8" s="1159"/>
    </row>
    <row r="9" spans="1:22">
      <c r="A9" s="3"/>
      <c r="B9" s="152" t="s">
        <v>5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5"/>
      <c r="O9" s="599"/>
      <c r="P9"/>
      <c r="Q9"/>
      <c r="R9"/>
      <c r="S9"/>
      <c r="T9"/>
    </row>
    <row r="10" spans="1:22" ht="12.75" customHeight="1">
      <c r="A10" s="3"/>
      <c r="D10" s="484" t="str">
        <f>IF(AND(D6=0,D11&lt;&gt;0),"bitte wählen Sie noch die Art der Einrichtung aus","")</f>
        <v/>
      </c>
      <c r="N10" s="5"/>
      <c r="O10" s="9"/>
      <c r="P10" s="1162"/>
      <c r="Q10"/>
      <c r="R10"/>
      <c r="S10"/>
      <c r="T10"/>
    </row>
    <row r="11" spans="1:22">
      <c r="A11" s="3"/>
      <c r="B11" s="10" t="s">
        <v>209</v>
      </c>
      <c r="D11" s="1598"/>
      <c r="E11" s="1598"/>
      <c r="F11" s="1598"/>
      <c r="G11" s="1598"/>
      <c r="H11" s="1598"/>
      <c r="I11" s="1598"/>
      <c r="J11" s="1598"/>
      <c r="K11" s="1598"/>
      <c r="L11" s="1598"/>
      <c r="M11" s="1598"/>
      <c r="N11" s="11"/>
      <c r="O11" s="606"/>
      <c r="P11" s="1162"/>
      <c r="Q11"/>
      <c r="R11"/>
      <c r="S11"/>
      <c r="T11"/>
    </row>
    <row r="12" spans="1:22">
      <c r="A12" s="3"/>
      <c r="D12" s="12" t="s">
        <v>6</v>
      </c>
      <c r="E12" s="12"/>
      <c r="J12" s="12"/>
      <c r="K12" s="12"/>
      <c r="L12" s="12"/>
      <c r="M12" s="12"/>
      <c r="N12" s="13"/>
      <c r="P12" s="1162"/>
      <c r="Q12"/>
      <c r="R12"/>
      <c r="S12"/>
      <c r="T12"/>
    </row>
    <row r="13" spans="1:22">
      <c r="A13" s="3"/>
      <c r="D13" s="1598"/>
      <c r="E13" s="1598"/>
      <c r="F13" s="1598"/>
      <c r="G13" s="1598"/>
      <c r="H13" s="1598"/>
      <c r="I13" s="1598"/>
      <c r="J13" s="1598"/>
      <c r="K13" s="1598"/>
      <c r="L13" s="1598"/>
      <c r="M13" s="1598"/>
      <c r="N13" s="5"/>
      <c r="P13"/>
      <c r="Q13"/>
      <c r="R13"/>
      <c r="S13"/>
      <c r="T13"/>
    </row>
    <row r="14" spans="1:22">
      <c r="A14" s="3"/>
      <c r="D14" s="12" t="s">
        <v>7</v>
      </c>
      <c r="E14" s="12"/>
      <c r="N14" s="5"/>
      <c r="O14" s="613"/>
      <c r="P14" s="1162"/>
      <c r="Q14"/>
      <c r="R14"/>
      <c r="S14"/>
      <c r="T14"/>
    </row>
    <row r="15" spans="1:22">
      <c r="A15" s="3"/>
      <c r="D15" s="1603"/>
      <c r="E15" s="1604"/>
      <c r="F15" s="1604"/>
      <c r="G15" s="1604"/>
      <c r="H15" s="1604"/>
      <c r="I15" s="1604"/>
      <c r="J15" s="1604"/>
      <c r="K15" s="1604"/>
      <c r="L15" s="1604"/>
      <c r="M15" s="1604"/>
      <c r="N15" s="5"/>
      <c r="O15" s="630"/>
      <c r="P15"/>
      <c r="Q15"/>
      <c r="R15"/>
      <c r="S15"/>
      <c r="T15"/>
    </row>
    <row r="16" spans="1:22">
      <c r="A16" s="3"/>
      <c r="D16" s="12" t="s">
        <v>8</v>
      </c>
      <c r="E16" s="12"/>
      <c r="N16" s="5"/>
      <c r="P16"/>
      <c r="Q16"/>
      <c r="R16"/>
      <c r="S16"/>
      <c r="T16"/>
    </row>
    <row r="17" spans="1:20">
      <c r="A17" s="3"/>
      <c r="D17" s="1605"/>
      <c r="E17" s="1606"/>
      <c r="F17" s="1606"/>
      <c r="G17" s="1606"/>
      <c r="H17" s="1600"/>
      <c r="J17" s="1603"/>
      <c r="K17" s="1604"/>
      <c r="L17" s="1604"/>
      <c r="M17" s="1604"/>
      <c r="N17" s="5"/>
      <c r="P17"/>
      <c r="Q17"/>
      <c r="R17"/>
      <c r="S17"/>
      <c r="T17"/>
    </row>
    <row r="18" spans="1:20">
      <c r="A18" s="3"/>
      <c r="D18" s="12" t="s">
        <v>9</v>
      </c>
      <c r="E18" s="12"/>
      <c r="J18" s="12" t="s">
        <v>10</v>
      </c>
      <c r="K18" s="12"/>
      <c r="L18" s="12"/>
      <c r="N18" s="5"/>
      <c r="P18"/>
      <c r="Q18"/>
      <c r="R18"/>
      <c r="S18"/>
      <c r="T18"/>
    </row>
    <row r="19" spans="1:20">
      <c r="A19" s="3"/>
      <c r="D19" s="1607"/>
      <c r="E19" s="1606"/>
      <c r="F19" s="1606"/>
      <c r="G19" s="1606"/>
      <c r="H19" s="1600"/>
      <c r="J19" s="1608"/>
      <c r="K19" s="1604"/>
      <c r="L19" s="1604"/>
      <c r="M19" s="1604"/>
      <c r="N19" s="5"/>
      <c r="P19"/>
      <c r="Q19"/>
      <c r="R19" s="512"/>
      <c r="S19"/>
      <c r="T19"/>
    </row>
    <row r="20" spans="1:20">
      <c r="A20" s="3"/>
      <c r="D20" s="12" t="s">
        <v>11</v>
      </c>
      <c r="E20" s="12"/>
      <c r="J20" s="14" t="s">
        <v>211</v>
      </c>
      <c r="N20" s="5"/>
      <c r="P20"/>
      <c r="Q20"/>
      <c r="R20"/>
      <c r="S20"/>
      <c r="T20"/>
    </row>
    <row r="21" spans="1:20" ht="14.25" customHeight="1">
      <c r="A21" s="3"/>
      <c r="D21" s="1605"/>
      <c r="E21" s="1606"/>
      <c r="F21" s="1606"/>
      <c r="G21" s="1606"/>
      <c r="H21" s="1600"/>
      <c r="J21" s="1603"/>
      <c r="K21" s="1604"/>
      <c r="L21" s="1604"/>
      <c r="M21" s="1604"/>
      <c r="N21" s="5"/>
      <c r="P21"/>
      <c r="Q21"/>
      <c r="R21"/>
      <c r="S21"/>
      <c r="T21"/>
    </row>
    <row r="22" spans="1:20">
      <c r="A22" s="3"/>
      <c r="D22" s="12" t="s">
        <v>210</v>
      </c>
      <c r="E22" s="12"/>
      <c r="J22" s="12" t="s">
        <v>12</v>
      </c>
      <c r="K22" s="12"/>
      <c r="L22" s="12"/>
      <c r="N22" s="5"/>
      <c r="P22"/>
      <c r="Q22"/>
      <c r="R22"/>
      <c r="S22"/>
      <c r="T22"/>
    </row>
    <row r="23" spans="1:20" ht="12.75" customHeight="1">
      <c r="A23" s="3"/>
      <c r="D23" s="12"/>
      <c r="E23" s="12"/>
      <c r="J23" s="14"/>
      <c r="N23" s="5"/>
      <c r="P23"/>
      <c r="Q23"/>
      <c r="R23"/>
      <c r="S23"/>
      <c r="T23"/>
    </row>
    <row r="24" spans="1:20" ht="12.75" customHeight="1">
      <c r="A24" s="3"/>
      <c r="D24" s="12"/>
      <c r="E24" s="12"/>
      <c r="N24" s="5"/>
      <c r="P24"/>
      <c r="Q24"/>
      <c r="R24"/>
      <c r="S24"/>
      <c r="T24"/>
    </row>
    <row r="25" spans="1:20">
      <c r="A25" s="3"/>
      <c r="B25" s="10" t="s">
        <v>13</v>
      </c>
      <c r="D25" s="1599"/>
      <c r="E25" s="1599"/>
      <c r="F25" s="1599"/>
      <c r="G25" s="1599"/>
      <c r="H25" s="1599"/>
      <c r="I25" s="1599"/>
      <c r="J25" s="1599"/>
      <c r="K25" s="1599"/>
      <c r="L25" s="1599"/>
      <c r="M25" s="1599"/>
      <c r="N25" s="5"/>
      <c r="P25"/>
      <c r="Q25"/>
      <c r="R25"/>
      <c r="S25"/>
      <c r="T25"/>
    </row>
    <row r="26" spans="1:20">
      <c r="A26" s="3"/>
      <c r="D26" s="12" t="s">
        <v>14</v>
      </c>
      <c r="E26" s="12"/>
      <c r="N26" s="5"/>
      <c r="P26"/>
      <c r="Q26"/>
      <c r="R26"/>
      <c r="S26"/>
      <c r="T26"/>
    </row>
    <row r="27" spans="1:20">
      <c r="A27" s="3"/>
      <c r="D27" s="1599"/>
      <c r="E27" s="1600"/>
      <c r="F27" s="1600"/>
      <c r="G27" s="1600"/>
      <c r="H27" s="1600"/>
      <c r="I27" s="1600"/>
      <c r="J27" s="1600"/>
      <c r="K27" s="1600"/>
      <c r="L27" s="1600"/>
      <c r="M27" s="1600"/>
      <c r="N27" s="5"/>
      <c r="P27"/>
      <c r="Q27"/>
      <c r="R27"/>
      <c r="S27"/>
      <c r="T27"/>
    </row>
    <row r="28" spans="1:20" ht="14.25" customHeight="1">
      <c r="A28" s="3"/>
      <c r="D28" s="12" t="s">
        <v>7</v>
      </c>
      <c r="E28" s="12"/>
      <c r="N28" s="5"/>
      <c r="P28"/>
      <c r="Q28"/>
      <c r="R28"/>
      <c r="S28"/>
      <c r="T28"/>
    </row>
    <row r="29" spans="1:20">
      <c r="A29" s="3"/>
      <c r="D29" s="1603"/>
      <c r="E29" s="1604"/>
      <c r="F29" s="1604"/>
      <c r="G29" s="1604"/>
      <c r="H29" s="1604"/>
      <c r="I29" s="1604"/>
      <c r="J29" s="1604"/>
      <c r="K29" s="1604"/>
      <c r="L29" s="1604"/>
      <c r="M29" s="1604"/>
      <c r="N29" s="5"/>
      <c r="P29"/>
      <c r="Q29"/>
      <c r="R29"/>
      <c r="S29"/>
      <c r="T29"/>
    </row>
    <row r="30" spans="1:20">
      <c r="A30" s="3"/>
      <c r="D30" s="12" t="s">
        <v>8</v>
      </c>
      <c r="E30" s="12"/>
      <c r="N30" s="5"/>
      <c r="P30"/>
      <c r="Q30"/>
      <c r="R30"/>
      <c r="S30"/>
      <c r="T30"/>
    </row>
    <row r="31" spans="1:20">
      <c r="A31" s="3"/>
      <c r="D31" s="1605"/>
      <c r="E31" s="1606"/>
      <c r="F31" s="1606"/>
      <c r="G31" s="1606"/>
      <c r="H31" s="1600"/>
      <c r="J31" s="1603"/>
      <c r="K31" s="1604"/>
      <c r="L31" s="1604"/>
      <c r="M31" s="1604"/>
      <c r="N31" s="5"/>
      <c r="P31"/>
      <c r="Q31"/>
      <c r="R31"/>
      <c r="S31"/>
      <c r="T31"/>
    </row>
    <row r="32" spans="1:20">
      <c r="A32" s="3"/>
      <c r="D32" s="12" t="s">
        <v>9</v>
      </c>
      <c r="E32" s="12"/>
      <c r="J32" s="12" t="s">
        <v>10</v>
      </c>
      <c r="K32" s="12"/>
      <c r="L32" s="12"/>
      <c r="M32" s="12"/>
      <c r="N32" s="13"/>
      <c r="P32"/>
      <c r="Q32"/>
      <c r="R32"/>
      <c r="S32"/>
      <c r="T32"/>
    </row>
    <row r="33" spans="1:20">
      <c r="A33" s="3"/>
      <c r="D33" s="1607"/>
      <c r="E33" s="1606"/>
      <c r="F33" s="1606"/>
      <c r="G33" s="1606"/>
      <c r="H33" s="1600"/>
      <c r="J33" s="1608"/>
      <c r="K33" s="1604"/>
      <c r="L33" s="1604"/>
      <c r="M33" s="1604"/>
      <c r="N33" s="5"/>
    </row>
    <row r="34" spans="1:20">
      <c r="A34" s="3"/>
      <c r="D34" s="12" t="s">
        <v>11</v>
      </c>
      <c r="E34" s="12"/>
      <c r="J34" s="14" t="s">
        <v>211</v>
      </c>
      <c r="N34" s="5"/>
    </row>
    <row r="35" spans="1:20">
      <c r="A35" s="3"/>
      <c r="D35" s="1599"/>
      <c r="E35" s="1600"/>
      <c r="F35" s="1600"/>
      <c r="G35" s="1600"/>
      <c r="H35" s="1600"/>
      <c r="I35" s="1600"/>
      <c r="J35" s="1600"/>
      <c r="K35" s="1600"/>
      <c r="L35" s="1600"/>
      <c r="M35" s="1600"/>
      <c r="N35" s="5"/>
      <c r="O35" s="613"/>
    </row>
    <row r="36" spans="1:20">
      <c r="A36" s="3"/>
      <c r="D36" s="12" t="s">
        <v>400</v>
      </c>
      <c r="E36" s="12"/>
      <c r="J36" s="14"/>
      <c r="N36" s="5"/>
    </row>
    <row r="37" spans="1:20" ht="12.75" customHeight="1">
      <c r="A37" s="3"/>
      <c r="D37" s="12"/>
      <c r="E37" s="12"/>
      <c r="N37" s="5"/>
    </row>
    <row r="38" spans="1:20">
      <c r="A38" s="3"/>
      <c r="B38" s="152" t="s">
        <v>15</v>
      </c>
      <c r="C38" s="128"/>
      <c r="D38" s="295"/>
      <c r="E38" s="295"/>
      <c r="F38" s="128"/>
      <c r="G38" s="128"/>
      <c r="H38" s="128"/>
      <c r="I38" s="128"/>
      <c r="J38" s="128"/>
      <c r="K38" s="128"/>
      <c r="L38" s="128"/>
      <c r="M38" s="128"/>
      <c r="N38" s="5"/>
    </row>
    <row r="39" spans="1:20" ht="6" customHeight="1">
      <c r="A39" s="3"/>
      <c r="D39" s="12"/>
      <c r="E39" s="12"/>
      <c r="N39" s="5"/>
    </row>
    <row r="40" spans="1:20">
      <c r="A40" s="3"/>
      <c r="C40" s="16"/>
      <c r="E40" s="10"/>
      <c r="G40" s="17" t="s">
        <v>16</v>
      </c>
      <c r="H40" s="1601"/>
      <c r="I40" s="1600"/>
      <c r="J40" s="1600"/>
      <c r="K40" s="1600"/>
      <c r="L40" s="1600"/>
      <c r="M40" s="1600"/>
      <c r="N40" s="5"/>
    </row>
    <row r="41" spans="1:20" ht="6" customHeight="1">
      <c r="A41" s="3"/>
      <c r="D41" s="12"/>
      <c r="E41" s="12"/>
      <c r="N41" s="5"/>
    </row>
    <row r="42" spans="1:20" s="4" customFormat="1" ht="12.75" customHeight="1">
      <c r="A42" s="3"/>
      <c r="B42" s="10" t="s">
        <v>17</v>
      </c>
      <c r="D42" s="12"/>
      <c r="E42" s="12"/>
      <c r="I42" s="18"/>
      <c r="N42" s="5"/>
      <c r="O42" s="9"/>
    </row>
    <row r="43" spans="1:20" ht="12.75" customHeight="1" thickBot="1">
      <c r="A43" s="3"/>
      <c r="D43" s="12"/>
      <c r="E43" s="12"/>
      <c r="N43" s="5"/>
    </row>
    <row r="44" spans="1:20" ht="15" thickBot="1">
      <c r="A44" s="3"/>
      <c r="B44" s="15" t="s">
        <v>18</v>
      </c>
      <c r="L44" s="289"/>
      <c r="N44" s="5"/>
    </row>
    <row r="45" spans="1:20" ht="12.75" customHeight="1" thickBot="1">
      <c r="A45" s="3"/>
      <c r="B45" s="15" t="s">
        <v>790</v>
      </c>
      <c r="L45" s="289"/>
      <c r="N45" s="5"/>
      <c r="O45" s="597"/>
      <c r="P45" s="599"/>
      <c r="Q45" s="1163"/>
    </row>
    <row r="46" spans="1:20" ht="12.75" customHeight="1">
      <c r="A46" s="19"/>
      <c r="B46" s="20" t="s">
        <v>19</v>
      </c>
      <c r="C46" s="21"/>
      <c r="D46" s="21"/>
      <c r="E46" s="22"/>
      <c r="F46" s="23"/>
      <c r="G46" s="23"/>
      <c r="H46" s="24"/>
      <c r="L46" s="17" t="s">
        <v>20</v>
      </c>
      <c r="M46" s="18"/>
      <c r="N46" s="25"/>
      <c r="O46" s="597"/>
      <c r="P46" s="599"/>
      <c r="Q46" s="1164"/>
      <c r="R46" s="1165"/>
    </row>
    <row r="47" spans="1:20" ht="12.75" customHeight="1" thickBot="1">
      <c r="A47" s="3"/>
      <c r="B47" s="15"/>
      <c r="N47" s="5"/>
      <c r="O47" s="597"/>
    </row>
    <row r="48" spans="1:20" s="1" customFormat="1" ht="14.25" customHeight="1" thickBot="1">
      <c r="A48" s="26"/>
      <c r="B48" s="20" t="s">
        <v>21</v>
      </c>
      <c r="E48" s="27"/>
      <c r="F48" s="1602" t="s">
        <v>22</v>
      </c>
      <c r="G48" s="1602"/>
      <c r="H48" s="290"/>
      <c r="I48" s="292"/>
      <c r="J48" s="293" t="s">
        <v>23</v>
      </c>
      <c r="K48" s="291"/>
      <c r="N48" s="28"/>
      <c r="P48" s="10"/>
      <c r="Q48" s="10"/>
      <c r="R48" s="10"/>
      <c r="S48" s="10"/>
      <c r="T48" s="10"/>
    </row>
    <row r="49" spans="1:20" ht="12.75" customHeight="1">
      <c r="A49" s="3"/>
      <c r="B49" s="15"/>
      <c r="H49" s="1133" t="str">
        <f>IF(H48&lt;L4,"Vereinbarungsbeginn liegt vor Antragstellung","")</f>
        <v/>
      </c>
      <c r="I49" s="1305"/>
      <c r="N49" s="5"/>
      <c r="P49" s="1166"/>
    </row>
    <row r="50" spans="1:20" ht="12.75" customHeight="1">
      <c r="A50" s="3"/>
      <c r="B50" s="20" t="s">
        <v>743</v>
      </c>
      <c r="F50" s="1602" t="s">
        <v>22</v>
      </c>
      <c r="G50" s="1602"/>
      <c r="H50" s="370"/>
      <c r="I50" s="292"/>
      <c r="J50" s="293" t="s">
        <v>23</v>
      </c>
      <c r="K50" s="1270"/>
      <c r="N50" s="5"/>
      <c r="P50" s="1166"/>
    </row>
    <row r="51" spans="1:20" ht="12.75" customHeight="1">
      <c r="A51" s="3"/>
      <c r="N51" s="5"/>
      <c r="P51" s="1166"/>
    </row>
    <row r="52" spans="1:20" ht="12.75" customHeight="1">
      <c r="A52" s="29"/>
      <c r="B52" s="113" t="s">
        <v>249</v>
      </c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5"/>
    </row>
    <row r="53" spans="1:20" ht="6.75" customHeight="1">
      <c r="A53" s="29"/>
      <c r="B53" s="20"/>
      <c r="C53"/>
      <c r="D53"/>
      <c r="E53"/>
      <c r="F53"/>
      <c r="G53"/>
      <c r="H53"/>
      <c r="I53"/>
      <c r="J53"/>
      <c r="K53"/>
      <c r="L53"/>
      <c r="M53"/>
      <c r="N53" s="25"/>
    </row>
    <row r="54" spans="1:20" ht="15" customHeight="1">
      <c r="A54" s="29"/>
      <c r="B54"/>
      <c r="C54" s="365" t="s">
        <v>246</v>
      </c>
      <c r="D54" s="30"/>
      <c r="E54" s="31"/>
      <c r="F54" s="31"/>
      <c r="G54" s="378"/>
      <c r="H54" s="32"/>
      <c r="I54" s="380"/>
      <c r="J54" s="33"/>
      <c r="K54" s="34"/>
      <c r="L54" s="30"/>
      <c r="M54" s="34"/>
      <c r="N54" s="5"/>
      <c r="O54" s="56"/>
    </row>
    <row r="55" spans="1:20" s="1" customFormat="1" ht="14.25" customHeight="1">
      <c r="A55" s="26"/>
      <c r="C55" s="35" t="s">
        <v>24</v>
      </c>
      <c r="D55" s="36"/>
      <c r="E55" s="36"/>
      <c r="F55" s="36"/>
      <c r="G55" s="36"/>
      <c r="H55" s="368" t="s">
        <v>250</v>
      </c>
      <c r="I55" s="36"/>
      <c r="J55" s="36"/>
      <c r="K55" s="366"/>
      <c r="M55" s="28"/>
      <c r="N55" s="28"/>
      <c r="P55" s="10"/>
      <c r="Q55" s="10"/>
      <c r="R55" s="10"/>
      <c r="S55" s="10"/>
      <c r="T55" s="10"/>
    </row>
    <row r="56" spans="1:20" s="1" customFormat="1" ht="14.25" customHeight="1">
      <c r="A56" s="26"/>
      <c r="C56" s="35" t="s">
        <v>25</v>
      </c>
      <c r="D56" s="36"/>
      <c r="E56" s="36"/>
      <c r="F56" s="36"/>
      <c r="G56" s="36"/>
      <c r="H56" s="368" t="s">
        <v>250</v>
      </c>
      <c r="I56" s="36"/>
      <c r="J56" s="36"/>
      <c r="K56" s="367"/>
      <c r="L56" s="379"/>
      <c r="M56" s="377"/>
      <c r="N56" s="28"/>
      <c r="P56" s="10"/>
      <c r="Q56" s="10"/>
      <c r="R56" s="10"/>
      <c r="S56" s="10"/>
      <c r="T56" s="10"/>
    </row>
    <row r="57" spans="1:20" s="1" customFormat="1" ht="14.25" customHeight="1">
      <c r="A57" s="26"/>
      <c r="C57" s="35" t="s">
        <v>26</v>
      </c>
      <c r="D57" s="36"/>
      <c r="E57" s="36"/>
      <c r="F57" s="36"/>
      <c r="G57" s="36"/>
      <c r="H57" s="368" t="s">
        <v>250</v>
      </c>
      <c r="I57" s="36"/>
      <c r="J57" s="36"/>
      <c r="K57" s="367"/>
      <c r="L57" s="379"/>
      <c r="M57" s="377"/>
      <c r="N57" s="28"/>
      <c r="P57" s="10"/>
      <c r="Q57" s="10"/>
      <c r="R57" s="10"/>
      <c r="S57" s="10"/>
      <c r="T57" s="10"/>
    </row>
    <row r="58" spans="1:20" s="1" customFormat="1" ht="14.25" customHeight="1">
      <c r="A58" s="26"/>
      <c r="C58" s="35" t="s">
        <v>27</v>
      </c>
      <c r="D58" s="36"/>
      <c r="E58" s="36"/>
      <c r="F58" s="36"/>
      <c r="G58" s="36"/>
      <c r="H58" s="368" t="s">
        <v>250</v>
      </c>
      <c r="I58" s="36"/>
      <c r="J58" s="36"/>
      <c r="K58" s="366"/>
      <c r="L58" s="379"/>
      <c r="M58" s="377"/>
      <c r="N58" s="28"/>
      <c r="P58" s="10"/>
      <c r="Q58" s="10"/>
      <c r="R58" s="10"/>
      <c r="S58" s="10"/>
      <c r="T58" s="10"/>
    </row>
    <row r="59" spans="1:20" s="1" customFormat="1" ht="14.25" customHeight="1">
      <c r="A59" s="26"/>
      <c r="C59" s="35" t="s">
        <v>28</v>
      </c>
      <c r="D59" s="36"/>
      <c r="E59" s="36"/>
      <c r="F59" s="36"/>
      <c r="G59" s="36"/>
      <c r="H59" s="368" t="s">
        <v>250</v>
      </c>
      <c r="I59" s="36"/>
      <c r="J59" s="36"/>
      <c r="K59" s="366"/>
      <c r="L59" s="379"/>
      <c r="M59" s="377"/>
      <c r="N59" s="28"/>
      <c r="P59" s="10"/>
      <c r="Q59" s="10"/>
      <c r="R59" s="10"/>
      <c r="S59" s="10"/>
      <c r="T59" s="10"/>
    </row>
    <row r="60" spans="1:20" s="1" customFormat="1" ht="14.25" customHeight="1">
      <c r="A60" s="26"/>
      <c r="C60" s="35" t="s">
        <v>29</v>
      </c>
      <c r="D60" s="36"/>
      <c r="E60" s="36"/>
      <c r="F60" s="36"/>
      <c r="G60" s="36"/>
      <c r="H60" s="368" t="s">
        <v>250</v>
      </c>
      <c r="I60" s="36"/>
      <c r="J60" s="36"/>
      <c r="K60" s="366"/>
      <c r="L60" s="379"/>
      <c r="M60" s="377"/>
      <c r="N60" s="28"/>
      <c r="P60" s="10"/>
      <c r="Q60" s="10"/>
      <c r="R60" s="10"/>
      <c r="S60" s="10"/>
      <c r="T60" s="10"/>
    </row>
    <row r="61" spans="1:20" s="1" customFormat="1" ht="14.25" customHeight="1">
      <c r="A61" s="26"/>
      <c r="C61" s="37" t="s">
        <v>30</v>
      </c>
      <c r="D61" s="38"/>
      <c r="E61" s="38"/>
      <c r="F61" s="38"/>
      <c r="G61" s="43"/>
      <c r="H61" s="42" t="s">
        <v>250</v>
      </c>
      <c r="I61" s="382"/>
      <c r="J61" s="382"/>
      <c r="K61" s="366"/>
      <c r="L61" s="379"/>
      <c r="M61" s="377"/>
      <c r="N61" s="28"/>
      <c r="P61" s="10"/>
      <c r="Q61" s="10"/>
      <c r="R61" s="10"/>
      <c r="S61" s="10"/>
      <c r="T61" s="10"/>
    </row>
    <row r="62" spans="1:20" s="1" customFormat="1" ht="7.5" customHeight="1">
      <c r="A62" s="26"/>
      <c r="C62" s="39"/>
      <c r="D62" s="10"/>
      <c r="E62" s="10"/>
      <c r="F62" s="10"/>
      <c r="H62" s="10"/>
      <c r="I62" s="10"/>
      <c r="J62" s="10"/>
      <c r="K62" s="381"/>
      <c r="M62" s="28"/>
      <c r="N62" s="28"/>
      <c r="P62" s="10"/>
      <c r="Q62" s="10"/>
      <c r="R62" s="10"/>
      <c r="S62" s="10"/>
      <c r="T62" s="10"/>
    </row>
    <row r="63" spans="1:20" s="1" customFormat="1" ht="12.75" customHeight="1">
      <c r="A63" s="26"/>
      <c r="C63" s="37"/>
      <c r="D63" s="38"/>
      <c r="E63" s="40"/>
      <c r="F63" s="40"/>
      <c r="G63" s="43"/>
      <c r="H63" s="41" t="s">
        <v>248</v>
      </c>
      <c r="I63" s="43"/>
      <c r="J63" s="42"/>
      <c r="K63" s="369"/>
      <c r="L63" s="629"/>
      <c r="M63" s="44"/>
      <c r="N63" s="28"/>
      <c r="O63" s="630"/>
      <c r="P63" s="10"/>
      <c r="Q63" s="10"/>
      <c r="R63" s="10"/>
      <c r="S63" s="10"/>
      <c r="T63" s="10"/>
    </row>
    <row r="64" spans="1:20" s="1" customFormat="1" ht="12.75" customHeight="1">
      <c r="A64" s="26"/>
      <c r="C64" s="10"/>
      <c r="D64" s="10"/>
      <c r="E64" s="45"/>
      <c r="F64" s="45"/>
      <c r="G64" s="45"/>
      <c r="H64" s="45"/>
      <c r="I64" s="45"/>
      <c r="J64" s="45"/>
      <c r="K64" s="1241" t="str">
        <f>IF(AND(H48&gt;0,K63&lt;5),"Mappe 'Allgemeine Angaben' und Mappe 'Forderung' an den KSV senden!","")</f>
        <v/>
      </c>
      <c r="L64" s="45"/>
      <c r="M64" s="10"/>
      <c r="N64" s="46"/>
      <c r="P64" s="10"/>
      <c r="Q64" s="10"/>
      <c r="R64" s="10"/>
      <c r="S64" s="10"/>
      <c r="T64" s="10"/>
    </row>
    <row r="65" spans="1:20" s="1" customFormat="1" ht="13.5" customHeight="1">
      <c r="A65" s="26"/>
      <c r="B65" s="923"/>
      <c r="C65" s="459"/>
      <c r="D65" s="459"/>
      <c r="E65" s="601"/>
      <c r="F65" s="601"/>
      <c r="G65" s="601"/>
      <c r="H65" s="601"/>
      <c r="I65" s="601"/>
      <c r="J65" s="601"/>
      <c r="K65" s="601"/>
      <c r="L65" s="601"/>
      <c r="M65" s="459"/>
      <c r="N65" s="46"/>
      <c r="P65" s="10"/>
      <c r="Q65" s="10"/>
      <c r="R65" s="10"/>
      <c r="S65" s="10"/>
      <c r="T65" s="10"/>
    </row>
    <row r="66" spans="1:20" s="50" customFormat="1" ht="14.25" customHeight="1">
      <c r="A66" s="48"/>
      <c r="B66" s="297" t="s">
        <v>464</v>
      </c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51"/>
      <c r="O66" s="52"/>
      <c r="P66" s="102"/>
    </row>
    <row r="67" spans="1:20" s="50" customFormat="1" ht="9.9499999999999993" customHeight="1">
      <c r="A67" s="48"/>
      <c r="B67" s="1"/>
      <c r="C67" s="10"/>
      <c r="D67" s="10"/>
      <c r="E67" s="10"/>
      <c r="F67" s="10"/>
      <c r="G67" s="10"/>
      <c r="H67" s="10"/>
      <c r="I67" s="10"/>
      <c r="J67" s="10"/>
      <c r="K67" s="10"/>
      <c r="L67" s="1"/>
      <c r="M67" s="171"/>
      <c r="N67" s="51"/>
      <c r="O67" s="52"/>
    </row>
    <row r="68" spans="1:20" s="50" customFormat="1" ht="14.25" customHeight="1">
      <c r="A68" s="48"/>
      <c r="B68" s="953" t="s">
        <v>539</v>
      </c>
      <c r="C68" s="844"/>
      <c r="E68" s="49"/>
      <c r="F68" s="49"/>
      <c r="G68" s="49"/>
      <c r="H68" s="49"/>
      <c r="I68" s="49"/>
      <c r="J68" s="49"/>
      <c r="K68" s="49"/>
      <c r="L68" s="802"/>
      <c r="M68" s="844"/>
      <c r="N68" s="51"/>
      <c r="O68" s="52"/>
      <c r="P68" s="1167"/>
    </row>
    <row r="69" spans="1:20" s="50" customFormat="1" ht="3" customHeight="1">
      <c r="A69" s="48"/>
      <c r="B69" s="49"/>
      <c r="E69" s="49"/>
      <c r="F69" s="49"/>
      <c r="G69" s="49"/>
      <c r="H69" s="49"/>
      <c r="I69" s="49"/>
      <c r="J69" s="49"/>
      <c r="K69" s="49"/>
      <c r="L69" s="171"/>
      <c r="M69" s="171"/>
      <c r="N69" s="51"/>
      <c r="O69" s="52"/>
    </row>
    <row r="70" spans="1:20" s="50" customFormat="1" ht="14.25" customHeight="1">
      <c r="A70" s="48"/>
      <c r="B70" s="855" t="s">
        <v>497</v>
      </c>
      <c r="E70" s="49"/>
      <c r="F70" s="49"/>
      <c r="G70" s="49"/>
      <c r="H70" s="49"/>
      <c r="I70" s="49"/>
      <c r="J70" s="49"/>
      <c r="K70" s="49"/>
      <c r="L70" s="802"/>
      <c r="M70" s="171"/>
      <c r="N70" s="51"/>
      <c r="O70" s="52"/>
    </row>
    <row r="71" spans="1:20" s="50" customFormat="1" ht="3" customHeight="1">
      <c r="A71" s="48"/>
      <c r="B71" s="49"/>
      <c r="E71" s="49"/>
      <c r="F71" s="49"/>
      <c r="G71" s="49"/>
      <c r="H71" s="49"/>
      <c r="I71" s="49"/>
      <c r="J71" s="49"/>
      <c r="K71" s="49"/>
      <c r="L71" s="171"/>
      <c r="M71" s="171"/>
      <c r="N71" s="51"/>
      <c r="O71" s="52"/>
    </row>
    <row r="72" spans="1:20" ht="14.25" customHeight="1">
      <c r="A72" s="3"/>
      <c r="B72" s="855"/>
      <c r="N72" s="5"/>
      <c r="O72" s="56"/>
      <c r="P72" s="1168"/>
    </row>
    <row r="73" spans="1:20" ht="12.75" customHeight="1">
      <c r="A73" s="53"/>
      <c r="B73" s="805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1147"/>
      <c r="O73" s="56"/>
    </row>
    <row r="74" spans="1:20" ht="12.75" customHeight="1">
      <c r="A74" s="378"/>
      <c r="B74" s="378"/>
      <c r="C74" s="378"/>
      <c r="D74" s="378"/>
      <c r="E74" s="378"/>
      <c r="F74" s="378"/>
      <c r="G74" s="378"/>
      <c r="H74" s="378"/>
      <c r="I74" s="378"/>
      <c r="J74" s="378"/>
      <c r="K74" s="378"/>
      <c r="L74" s="378"/>
      <c r="M74" s="378"/>
      <c r="N74" s="378"/>
      <c r="O74" s="56"/>
    </row>
    <row r="75" spans="1:20" ht="15" thickBot="1"/>
    <row r="76" spans="1:20" ht="15" thickBot="1">
      <c r="D76" s="1609" t="s">
        <v>252</v>
      </c>
      <c r="E76" s="1610"/>
      <c r="F76" s="1610"/>
      <c r="G76" s="1610"/>
      <c r="H76" s="1610"/>
      <c r="I76" s="1610"/>
      <c r="J76" s="1611"/>
      <c r="O76" s="56"/>
    </row>
  </sheetData>
  <sheetProtection algorithmName="SHA-512" hashValue="YS7nNPCMax+7vJvzXO7r5vrd/TRsGxLV6debhq+TIlmcWSwhPKAOohr+AMl5zzbK5B3RD2zZf3wgqP/acIqDRA==" saltValue="0+kWV6b77GowxEf5QYuVgQ==" spinCount="100000" sheet="1" objects="1" scenarios="1"/>
  <mergeCells count="29">
    <mergeCell ref="L7:M7"/>
    <mergeCell ref="A1:N1"/>
    <mergeCell ref="A2:N2"/>
    <mergeCell ref="A3:N3"/>
    <mergeCell ref="D6:G6"/>
    <mergeCell ref="L6:M6"/>
    <mergeCell ref="A5:B5"/>
    <mergeCell ref="L4:M4"/>
    <mergeCell ref="D76:J76"/>
    <mergeCell ref="D33:H33"/>
    <mergeCell ref="J33:M33"/>
    <mergeCell ref="D31:H31"/>
    <mergeCell ref="J31:M31"/>
    <mergeCell ref="F50:G50"/>
    <mergeCell ref="D13:M13"/>
    <mergeCell ref="D11:M11"/>
    <mergeCell ref="D35:M35"/>
    <mergeCell ref="H40:M40"/>
    <mergeCell ref="F48:G48"/>
    <mergeCell ref="D15:M15"/>
    <mergeCell ref="D17:H17"/>
    <mergeCell ref="J17:M17"/>
    <mergeCell ref="D19:H19"/>
    <mergeCell ref="J19:M19"/>
    <mergeCell ref="D21:H21"/>
    <mergeCell ref="J21:M21"/>
    <mergeCell ref="D25:M25"/>
    <mergeCell ref="D27:M27"/>
    <mergeCell ref="D29:M29"/>
  </mergeCells>
  <conditionalFormatting sqref="K7:M7">
    <cfRule type="expression" dxfId="128" priority="2">
      <formula>$L$45=0</formula>
    </cfRule>
  </conditionalFormatting>
  <conditionalFormatting sqref="L40">
    <cfRule type="expression" dxfId="126" priority="3">
      <formula>Wennoder($L$45&lt;0,$L$45=0,"")</formula>
    </cfRule>
  </conditionalFormatting>
  <dataValidations xWindow="278" yWindow="422" count="4">
    <dataValidation type="date" errorStyle="warning" operator="greaterThan" allowBlank="1" showInputMessage="1" showErrorMessage="1" errorTitle="Laufzeitbeginn im Jahr 2017" error="Laufzeitbeginn ab 01.01.2017 möglich" sqref="H48" xr:uid="{00000000-0002-0000-0000-000000000000}">
      <formula1>42735</formula1>
    </dataValidation>
    <dataValidation allowBlank="1" showInputMessage="1" showErrorMessage="1" promptTitle="Quorum" prompt="Bitte Hinweise zur Berechnung des Anteils beachten!" sqref="K63" xr:uid="{00000000-0002-0000-0000-000001000000}"/>
    <dataValidation type="whole" errorStyle="information" allowBlank="1" showInputMessage="1" showErrorMessage="1" errorTitle="angebundene / integrierte KZP" promptTitle="angebundene / integrierte KZP" prompt="siehe allgemeine Hinweise" sqref="L45" xr:uid="{00000000-0002-0000-0000-000002000000}">
      <formula1>1</formula1>
      <formula2>30</formula2>
    </dataValidation>
    <dataValidation allowBlank="1" showInputMessage="1" showErrorMessage="1" promptTitle="&quot;teilstationär&quot;;&quot;Kurzzeitpflege&quot;" sqref="Q31" xr:uid="{00000000-0002-0000-0000-000003000000}"/>
  </dataValidations>
  <hyperlinks>
    <hyperlink ref="D76" location="'Anlage 1'!A1" display="Anlage 1" xr:uid="{00000000-0004-0000-0000-000000000000}"/>
    <hyperlink ref="D76:J76" location="Belegung!A1" display="gehe weiter zu B_Belegung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8" orientation="portrait"/>
  <headerFooter>
    <oddHeader>&amp;C&amp;9Seite 1</oddHeader>
    <oddFooter>&amp;L&amp;8Version: 21.11.2024&amp;C&amp;8Verhandlungsunterlagen vollstationär SGB XI&amp;R&amp;8PSK vom 07.11.2024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7</xdr:col>
                    <xdr:colOff>828675</xdr:colOff>
                    <xdr:row>40</xdr:row>
                    <xdr:rowOff>38100</xdr:rowOff>
                  </from>
                  <to>
                    <xdr:col>8</xdr:col>
                    <xdr:colOff>247650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12</xdr:col>
                    <xdr:colOff>247650</xdr:colOff>
                    <xdr:row>44</xdr:row>
                    <xdr:rowOff>123825</xdr:rowOff>
                  </from>
                  <to>
                    <xdr:col>12</xdr:col>
                    <xdr:colOff>466725</xdr:colOff>
                    <xdr:row>46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12310D5-86E5-4E09-97EA-B9561A63842C}">
            <xm:f>(KAT!$A$53="nein")</xm:f>
            <x14:dxf>
              <fill>
                <patternFill>
                  <bgColor theme="0"/>
                </patternFill>
              </fill>
            </x14:dxf>
          </x14:cfRule>
          <xm:sqref>L5 D7 F7 N7 D10 H49 K64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278" yWindow="422" count="3">
        <x14:dataValidation type="list" allowBlank="1" showInputMessage="1" showErrorMessage="1" errorTitle="Einrichtungsart" error="bitte aus Liste auswählen" promptTitle="Auswahlmöglichkeit" prompt="vollstationäre Pflege_x000a_Wohnpflegeheim_x000a_Wachkoma_x000a_4. Generation_x000a_" xr:uid="{00000000-0002-0000-0000-000004000000}">
          <x14:formula1>
            <xm:f>KAT!$A$2:$A$7</xm:f>
          </x14:formula1>
          <xm:sqref>D6:G6</xm:sqref>
        </x14:dataValidation>
        <x14:dataValidation type="list" allowBlank="1" showInputMessage="1" showErrorMessage="1" errorTitle="Auswahlmöglichkeit" error="Bitte aus Liste wählen!" xr:uid="{00000000-0002-0000-0000-000005000000}">
          <x14:formula1>
            <xm:f>KAT!$F$2:$F$4</xm:f>
          </x14:formula1>
          <xm:sqref>C40</xm:sqref>
        </x14:dataValidation>
        <x14:dataValidation type="list" allowBlank="1" showInputMessage="1" showErrorMessage="1" xr:uid="{00000000-0002-0000-0000-000006000000}">
          <x14:formula1>
            <xm:f>KAT!$F$2:$F$3</xm:f>
          </x14:formula1>
          <xm:sqref>L70 L68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R96"/>
  <sheetViews>
    <sheetView showGridLines="0" zoomScaleNormal="100" workbookViewId="0">
      <selection activeCell="A3" sqref="A3:H3"/>
    </sheetView>
  </sheetViews>
  <sheetFormatPr baseColWidth="10" defaultColWidth="11" defaultRowHeight="14.25"/>
  <cols>
    <col min="1" max="1" width="5.625" style="4" customWidth="1"/>
    <col min="2" max="2" width="11.375" style="4" customWidth="1"/>
    <col min="3" max="3" width="15.625" style="4" customWidth="1"/>
    <col min="4" max="5" width="17.625" style="4" customWidth="1"/>
    <col min="6" max="6" width="14.625" style="4" customWidth="1"/>
    <col min="7" max="7" width="9.125" style="4" customWidth="1"/>
    <col min="8" max="8" width="5.625" style="4" customWidth="1"/>
    <col min="9" max="9" width="13.625" style="213" customWidth="1"/>
    <col min="10" max="18" width="11" style="213" customWidth="1"/>
    <col min="19" max="20" width="11" style="4" customWidth="1"/>
    <col min="21" max="16384" width="11" style="4"/>
  </cols>
  <sheetData>
    <row r="1" spans="1:18" ht="15">
      <c r="A1" s="1614" t="str">
        <f>'Allgemeine Angaben'!A1:N1</f>
        <v>Aufforderung zum Abschluss einer Pflegesatzvereinbarung gemäß §§ 84, 85 SGB XI</v>
      </c>
      <c r="B1" s="1615"/>
      <c r="C1" s="1615"/>
      <c r="D1" s="1615"/>
      <c r="E1" s="1615"/>
      <c r="F1" s="1615"/>
      <c r="G1" s="1615"/>
      <c r="H1" s="1616"/>
      <c r="I1" s="1169"/>
      <c r="J1" s="1170"/>
      <c r="K1" s="4"/>
      <c r="L1" s="4"/>
      <c r="M1" s="4"/>
      <c r="N1" s="4"/>
      <c r="O1" s="4"/>
      <c r="P1" s="4"/>
      <c r="Q1" s="4"/>
      <c r="R1" s="4"/>
    </row>
    <row r="2" spans="1:18" ht="15">
      <c r="A2" s="1617" t="s">
        <v>31</v>
      </c>
      <c r="B2" s="1618"/>
      <c r="C2" s="1618"/>
      <c r="D2" s="1618"/>
      <c r="E2" s="1618"/>
      <c r="F2" s="1618"/>
      <c r="G2" s="1618"/>
      <c r="H2" s="1619"/>
      <c r="I2" s="1171"/>
      <c r="J2" s="1170"/>
      <c r="K2" s="4"/>
      <c r="L2" s="4"/>
      <c r="M2" s="4"/>
      <c r="N2" s="4"/>
      <c r="O2" s="4"/>
      <c r="P2" s="4"/>
      <c r="Q2" s="4"/>
      <c r="R2" s="4"/>
    </row>
    <row r="3" spans="1:18">
      <c r="A3" s="1627" t="str">
        <f>'Allgemeine Angaben'!A3:N3</f>
        <v/>
      </c>
      <c r="B3" s="1628"/>
      <c r="C3" s="1628"/>
      <c r="D3" s="1628"/>
      <c r="E3" s="1628"/>
      <c r="F3" s="1628"/>
      <c r="G3" s="1628"/>
      <c r="H3" s="1629"/>
      <c r="I3" s="1154"/>
      <c r="J3" s="1172"/>
      <c r="K3" s="4"/>
      <c r="L3" s="4"/>
      <c r="M3" s="4"/>
      <c r="N3" s="4"/>
      <c r="O3" s="4"/>
      <c r="P3" s="4"/>
      <c r="Q3" s="4"/>
      <c r="R3" s="4"/>
    </row>
    <row r="4" spans="1:18">
      <c r="A4" s="856"/>
      <c r="B4" s="857" t="str">
        <f>'Allgemeine Angaben'!B4</f>
        <v/>
      </c>
      <c r="C4" s="857"/>
      <c r="D4" s="857"/>
      <c r="E4" s="860" t="str">
        <f>'Allgemeine Angaben'!K4</f>
        <v>Antrag vom:</v>
      </c>
      <c r="F4" s="869">
        <f>'Allgemeine Angaben'!L4</f>
        <v>0</v>
      </c>
      <c r="G4" s="861"/>
      <c r="H4" s="858"/>
      <c r="I4" s="1173"/>
      <c r="J4" s="4"/>
      <c r="K4" s="4"/>
      <c r="L4" s="4"/>
      <c r="M4" s="4"/>
      <c r="N4" s="4"/>
      <c r="O4" s="4"/>
      <c r="P4" s="4"/>
      <c r="Q4" s="4"/>
      <c r="R4" s="4"/>
    </row>
    <row r="5" spans="1:18" s="10" customFormat="1" ht="12.75">
      <c r="A5" s="57"/>
      <c r="B5" s="7"/>
      <c r="C5" s="7"/>
      <c r="D5" s="7"/>
      <c r="E5" s="7"/>
      <c r="F5" s="7"/>
      <c r="G5" s="7"/>
      <c r="H5" s="58"/>
      <c r="I5" s="1166"/>
      <c r="N5" s="1168"/>
    </row>
    <row r="6" spans="1:18" s="49" customFormat="1" ht="25.5" customHeight="1">
      <c r="A6" s="60"/>
      <c r="B6" s="47" t="s">
        <v>2</v>
      </c>
      <c r="D6" s="61" t="str">
        <f>IF('Allgemeine Angaben'!D6:G6&gt;0,'Allgemeine Angaben'!D6:G6,"")</f>
        <v/>
      </c>
      <c r="E6" s="62"/>
      <c r="F6" s="63" t="s">
        <v>253</v>
      </c>
      <c r="G6" s="294"/>
      <c r="H6" s="64"/>
      <c r="I6" s="1174"/>
    </row>
    <row r="7" spans="1:18" s="10" customFormat="1" ht="12.75">
      <c r="A7" s="65"/>
      <c r="D7" s="59"/>
      <c r="F7" s="66"/>
      <c r="G7" s="483" t="str">
        <f>IF(G6=0,"",IF(G6&gt;0,IF(AND('Allgemeine Angaben'!D7="vst",G6&gt;95.9)=TRUE,"",IF(AND('Allgemeine Angaben'!D7="kzp",G6&gt;89.9)=TRUE,"",IF(AND('Allgemeine Angaben'!D7="tst",G6&gt;84.9)=TRUE,"","Auslastung nicht plausibel")))))</f>
        <v/>
      </c>
      <c r="H7" s="68"/>
      <c r="I7" s="102"/>
    </row>
    <row r="8" spans="1:18" s="10" customFormat="1" ht="15" customHeight="1">
      <c r="A8" s="65"/>
      <c r="B8" s="69" t="s">
        <v>32</v>
      </c>
      <c r="C8" s="66"/>
      <c r="D8" s="1011">
        <v>365</v>
      </c>
      <c r="E8" s="673"/>
      <c r="H8" s="46"/>
      <c r="I8" s="1175"/>
    </row>
    <row r="9" spans="1:18" s="10" customFormat="1" ht="12.75">
      <c r="A9" s="65"/>
      <c r="C9" s="59"/>
      <c r="D9" s="59"/>
      <c r="H9" s="46"/>
      <c r="I9" s="1175"/>
    </row>
    <row r="10" spans="1:18" s="10" customFormat="1" ht="15" customHeight="1">
      <c r="A10" s="65"/>
      <c r="C10" s="59"/>
      <c r="D10" s="59"/>
      <c r="H10" s="46"/>
      <c r="I10" s="102"/>
    </row>
    <row r="11" spans="1:18" s="10" customFormat="1" ht="12.75">
      <c r="A11" s="65"/>
      <c r="D11" s="59"/>
      <c r="F11" s="450" t="str">
        <f>IF('Allgemeine Angaben'!D7="tst","tägl. Std.:Min:","")</f>
        <v/>
      </c>
      <c r="H11" s="46"/>
      <c r="I11" s="1176"/>
    </row>
    <row r="12" spans="1:18" s="10" customFormat="1" ht="12.75">
      <c r="A12" s="65"/>
      <c r="D12" s="59"/>
      <c r="H12" s="46"/>
      <c r="I12" s="1175"/>
    </row>
    <row r="13" spans="1:18" s="10" customFormat="1" ht="15" customHeight="1">
      <c r="A13" s="65"/>
      <c r="B13" s="169" t="s">
        <v>31</v>
      </c>
      <c r="C13" s="163"/>
      <c r="D13" s="163"/>
      <c r="E13" s="163"/>
      <c r="F13" s="163"/>
      <c r="G13" s="169"/>
      <c r="H13" s="46"/>
      <c r="I13" s="1177"/>
      <c r="J13" s="102"/>
      <c r="K13" s="102"/>
      <c r="L13" s="102"/>
      <c r="M13" s="102"/>
    </row>
    <row r="14" spans="1:18" s="10" customFormat="1" ht="9.9499999999999993" customHeight="1">
      <c r="A14" s="65"/>
      <c r="B14" s="6"/>
      <c r="G14" s="6"/>
      <c r="H14" s="46"/>
      <c r="I14" s="102"/>
      <c r="J14" s="102"/>
      <c r="K14" s="102"/>
      <c r="L14" s="102"/>
      <c r="M14" s="102"/>
    </row>
    <row r="15" spans="1:18" s="10" customFormat="1" ht="12.75">
      <c r="A15" s="65"/>
      <c r="B15" s="6"/>
      <c r="C15" s="304" t="s">
        <v>399</v>
      </c>
      <c r="D15" s="304" t="s">
        <v>247</v>
      </c>
      <c r="E15" s="304" t="s">
        <v>33</v>
      </c>
      <c r="G15" s="6"/>
      <c r="H15" s="46"/>
    </row>
    <row r="16" spans="1:18" s="10" customFormat="1" ht="15" customHeight="1">
      <c r="A16" s="65"/>
      <c r="B16" s="17" t="s">
        <v>214</v>
      </c>
      <c r="C16" s="370"/>
      <c r="D16" s="371"/>
      <c r="E16" s="372" t="str">
        <f>IF('Allgemeine Angaben'!H48&gt;0,'Allgemeine Angaben'!H48,"")</f>
        <v/>
      </c>
      <c r="H16" s="46"/>
    </row>
    <row r="17" spans="1:10" s="10" customFormat="1" ht="15" customHeight="1">
      <c r="A17" s="65"/>
      <c r="B17" s="17" t="s">
        <v>215</v>
      </c>
      <c r="C17" s="370"/>
      <c r="D17" s="1136" t="str">
        <f>IF(DATEDIF(D16,'Allgemeine Angaben'!L4,"m")&gt;3,"Stichtag darf nicht mehr als 3 Monate vor Datum der Antragstellung liegen, bitte korrigieren","")</f>
        <v/>
      </c>
      <c r="H17" s="46"/>
      <c r="I17" s="1178"/>
      <c r="J17" s="304"/>
    </row>
    <row r="18" spans="1:10" s="10" customFormat="1" ht="12.75" customHeight="1">
      <c r="A18" s="65"/>
      <c r="B18" s="17"/>
      <c r="C18" s="17"/>
      <c r="H18" s="46"/>
      <c r="I18" s="1166"/>
    </row>
    <row r="19" spans="1:10" s="49" customFormat="1" ht="15" customHeight="1" thickBot="1">
      <c r="A19" s="373"/>
      <c r="E19" s="374" t="s">
        <v>219</v>
      </c>
      <c r="H19" s="64"/>
      <c r="I19" s="1179"/>
    </row>
    <row r="20" spans="1:10" s="49" customFormat="1" ht="15" customHeight="1" thickBot="1">
      <c r="A20" s="373"/>
      <c r="E20" s="375">
        <f>IF(ISERROR('Allgemeine Angaben'!L44*G6*D8/100),"",'Allgemeine Angaben'!L44*G6*D8/100)</f>
        <v>0</v>
      </c>
      <c r="H20" s="64"/>
      <c r="I20" s="116"/>
    </row>
    <row r="21" spans="1:10" s="49" customFormat="1" ht="15" customHeight="1">
      <c r="A21" s="373"/>
      <c r="B21" s="513"/>
      <c r="C21" s="10"/>
      <c r="D21" s="10"/>
      <c r="E21" s="10"/>
      <c r="F21" s="10"/>
      <c r="G21" s="10"/>
      <c r="H21" s="64"/>
      <c r="I21" s="1179"/>
    </row>
    <row r="22" spans="1:10" s="49" customFormat="1" ht="15" customHeight="1">
      <c r="A22" s="373"/>
      <c r="B22" s="303" t="s">
        <v>34</v>
      </c>
      <c r="C22" s="303" t="s">
        <v>212</v>
      </c>
      <c r="D22" s="303" t="s">
        <v>35</v>
      </c>
      <c r="E22" s="303" t="s">
        <v>35</v>
      </c>
      <c r="F22" s="610" t="s">
        <v>35</v>
      </c>
      <c r="G22" s="6"/>
      <c r="H22" s="64"/>
      <c r="I22" s="52"/>
    </row>
    <row r="23" spans="1:10" s="49" customFormat="1" ht="38.25" customHeight="1">
      <c r="A23" s="373"/>
      <c r="B23" s="414"/>
      <c r="C23" s="415" t="s">
        <v>405</v>
      </c>
      <c r="D23" s="414" t="s">
        <v>213</v>
      </c>
      <c r="E23" s="414" t="s">
        <v>273</v>
      </c>
      <c r="F23" s="619" t="s">
        <v>794</v>
      </c>
      <c r="G23" s="173"/>
      <c r="H23" s="64"/>
      <c r="I23" s="1180"/>
    </row>
    <row r="24" spans="1:10" s="49" customFormat="1" ht="15" customHeight="1">
      <c r="A24" s="373"/>
      <c r="B24" s="301"/>
      <c r="C24" s="302"/>
      <c r="D24" s="416" t="str">
        <f>IF(D16&gt;0,D16,"")</f>
        <v/>
      </c>
      <c r="E24" s="416" t="str">
        <f>IF(E16&gt;0,E16,"")</f>
        <v/>
      </c>
      <c r="F24" s="609" t="str">
        <f>IF('Allgemeine Angaben'!L45&gt;0,E16,"")</f>
        <v/>
      </c>
      <c r="G24" s="173"/>
      <c r="H24" s="64"/>
      <c r="I24" s="1180"/>
    </row>
    <row r="25" spans="1:10" s="49" customFormat="1" ht="15" customHeight="1">
      <c r="A25" s="373"/>
      <c r="B25" s="71"/>
      <c r="C25" s="71"/>
      <c r="D25" s="71"/>
      <c r="E25" s="71"/>
      <c r="F25" s="39"/>
      <c r="G25" s="10"/>
      <c r="H25" s="64"/>
      <c r="I25" s="52"/>
    </row>
    <row r="26" spans="1:10" s="49" customFormat="1" ht="15" customHeight="1" thickBot="1">
      <c r="A26" s="373"/>
      <c r="B26" s="72">
        <v>1</v>
      </c>
      <c r="C26" s="298"/>
      <c r="D26" s="73"/>
      <c r="E26" s="73"/>
      <c r="F26" s="1029"/>
      <c r="G26" s="10"/>
      <c r="H26" s="64"/>
      <c r="I26" s="52"/>
      <c r="J26" s="52"/>
    </row>
    <row r="27" spans="1:10" s="49" customFormat="1" ht="15" customHeight="1" thickBot="1">
      <c r="A27" s="373"/>
      <c r="B27" s="74">
        <v>2</v>
      </c>
      <c r="C27" s="299"/>
      <c r="D27" s="75"/>
      <c r="E27" s="75"/>
      <c r="F27" s="1030"/>
      <c r="G27" s="635"/>
      <c r="H27" s="64"/>
      <c r="I27" s="1174"/>
      <c r="J27" s="52"/>
    </row>
    <row r="28" spans="1:10" s="49" customFormat="1" ht="15" customHeight="1" thickBot="1">
      <c r="A28" s="373"/>
      <c r="B28" s="74">
        <v>3</v>
      </c>
      <c r="C28" s="299"/>
      <c r="D28" s="75"/>
      <c r="E28" s="75"/>
      <c r="F28" s="1030"/>
      <c r="G28" s="635"/>
      <c r="H28" s="64"/>
      <c r="I28" s="1159"/>
    </row>
    <row r="29" spans="1:10" s="49" customFormat="1" ht="15" customHeight="1" thickBot="1">
      <c r="A29" s="373"/>
      <c r="B29" s="74">
        <v>4</v>
      </c>
      <c r="C29" s="299"/>
      <c r="D29" s="75"/>
      <c r="E29" s="75"/>
      <c r="F29" s="1030"/>
      <c r="G29" s="635"/>
      <c r="H29" s="64"/>
      <c r="I29" s="1181"/>
    </row>
    <row r="30" spans="1:10" s="49" customFormat="1" ht="15" customHeight="1">
      <c r="A30" s="373"/>
      <c r="B30" s="76">
        <v>5</v>
      </c>
      <c r="C30" s="300"/>
      <c r="D30" s="77"/>
      <c r="E30" s="77"/>
      <c r="F30" s="1031"/>
      <c r="G30" s="10"/>
      <c r="H30" s="64"/>
      <c r="I30" s="52"/>
    </row>
    <row r="31" spans="1:10" s="49" customFormat="1" ht="15" customHeight="1">
      <c r="A31" s="373"/>
      <c r="B31" s="79"/>
      <c r="C31" s="71"/>
      <c r="D31" s="71"/>
      <c r="E31" s="71"/>
      <c r="F31" s="39"/>
      <c r="G31" s="10"/>
      <c r="H31" s="64"/>
      <c r="I31" s="52"/>
    </row>
    <row r="32" spans="1:10" s="49" customFormat="1" ht="15" customHeight="1">
      <c r="A32" s="373"/>
      <c r="B32" s="80" t="s">
        <v>36</v>
      </c>
      <c r="C32" s="318">
        <f>SUM(C26:C30)</f>
        <v>0</v>
      </c>
      <c r="D32" s="81">
        <f>SUM(D26:D30)</f>
        <v>0</v>
      </c>
      <c r="E32" s="81">
        <f>SUM(E26:E30)</f>
        <v>0</v>
      </c>
      <c r="F32" s="611">
        <f>SUM(F26:F30)</f>
        <v>0</v>
      </c>
      <c r="G32" s="10"/>
      <c r="H32" s="64"/>
      <c r="I32" s="1182"/>
    </row>
    <row r="33" spans="1:10" s="49" customFormat="1" ht="0.75" customHeight="1">
      <c r="A33" s="373"/>
      <c r="B33" s="82"/>
      <c r="C33" s="83"/>
      <c r="D33" s="83"/>
      <c r="E33" s="83"/>
      <c r="H33" s="64"/>
      <c r="I33" s="1182"/>
    </row>
    <row r="34" spans="1:10" s="49" customFormat="1" ht="15" customHeight="1">
      <c r="A34" s="373"/>
      <c r="E34" s="1137" t="str">
        <f>IF(E32&gt;0,IF(E32&lt;&gt;'Allgemeine Angaben'!L44,"Prognose entspricht nicht Platzzahl",""),"")</f>
        <v/>
      </c>
      <c r="H34" s="64"/>
      <c r="I34" s="1182"/>
    </row>
    <row r="35" spans="1:10" s="49" customFormat="1" ht="15" customHeight="1">
      <c r="A35" s="373"/>
      <c r="B35" s="513" t="s">
        <v>406</v>
      </c>
      <c r="C35" s="17"/>
      <c r="D35" s="10"/>
      <c r="E35" s="10"/>
      <c r="H35" s="64"/>
      <c r="I35" s="52"/>
    </row>
    <row r="36" spans="1:10" s="49" customFormat="1" ht="15" customHeight="1">
      <c r="A36" s="373"/>
      <c r="B36" s="513"/>
      <c r="C36" s="17"/>
      <c r="D36" s="10"/>
      <c r="E36" s="10"/>
      <c r="H36" s="64"/>
      <c r="I36" s="1179"/>
      <c r="J36" s="1183"/>
    </row>
    <row r="37" spans="1:10" s="49" customFormat="1" ht="15" customHeight="1">
      <c r="A37" s="373"/>
      <c r="B37" s="515" t="s">
        <v>362</v>
      </c>
      <c r="C37" s="1012" t="str">
        <f>KAT!D24</f>
        <v/>
      </c>
      <c r="D37" s="1012" t="str">
        <f>KAT!D25</f>
        <v/>
      </c>
      <c r="E37" s="1012" t="str">
        <f>KAT!D26</f>
        <v/>
      </c>
      <c r="H37" s="64"/>
      <c r="I37" s="1184"/>
    </row>
    <row r="38" spans="1:10" s="49" customFormat="1" ht="15" customHeight="1">
      <c r="A38" s="373"/>
      <c r="B38" s="518" t="s">
        <v>34</v>
      </c>
      <c r="C38" s="514" t="s">
        <v>212</v>
      </c>
      <c r="D38" s="514" t="s">
        <v>212</v>
      </c>
      <c r="E38" s="514" t="s">
        <v>212</v>
      </c>
      <c r="H38" s="64"/>
      <c r="I38" s="618"/>
      <c r="J38" s="1181"/>
    </row>
    <row r="39" spans="1:10" s="49" customFormat="1" ht="15" customHeight="1" thickBot="1">
      <c r="A39" s="373"/>
      <c r="B39" s="72">
        <v>1</v>
      </c>
      <c r="C39" s="298"/>
      <c r="D39" s="298"/>
      <c r="E39" s="298"/>
      <c r="H39" s="64"/>
      <c r="I39" s="52"/>
    </row>
    <row r="40" spans="1:10" s="49" customFormat="1" ht="15" customHeight="1" thickBot="1">
      <c r="A40" s="373"/>
      <c r="B40" s="74">
        <v>2</v>
      </c>
      <c r="C40" s="299"/>
      <c r="D40" s="299"/>
      <c r="E40" s="299"/>
      <c r="H40" s="64"/>
      <c r="I40" s="1182"/>
    </row>
    <row r="41" spans="1:10" s="49" customFormat="1" ht="15" customHeight="1" thickBot="1">
      <c r="A41" s="373"/>
      <c r="B41" s="74">
        <v>3</v>
      </c>
      <c r="C41" s="299"/>
      <c r="D41" s="299"/>
      <c r="E41" s="299"/>
      <c r="H41" s="64"/>
      <c r="I41" s="52"/>
    </row>
    <row r="42" spans="1:10" s="49" customFormat="1" ht="15" customHeight="1" thickBot="1">
      <c r="A42" s="373"/>
      <c r="B42" s="74">
        <v>4</v>
      </c>
      <c r="C42" s="299"/>
      <c r="D42" s="299"/>
      <c r="E42" s="299"/>
      <c r="H42" s="64"/>
      <c r="I42" s="52"/>
    </row>
    <row r="43" spans="1:10" s="49" customFormat="1" ht="15" customHeight="1">
      <c r="A43" s="373"/>
      <c r="B43" s="76">
        <v>5</v>
      </c>
      <c r="C43" s="300"/>
      <c r="D43" s="300"/>
      <c r="E43" s="300"/>
      <c r="H43" s="64"/>
      <c r="I43" s="52"/>
    </row>
    <row r="44" spans="1:10" s="49" customFormat="1" ht="15" customHeight="1" thickBot="1">
      <c r="A44" s="373"/>
      <c r="B44" s="516" t="s">
        <v>36</v>
      </c>
      <c r="C44" s="517">
        <f>SUM(C39:C43)</f>
        <v>0</v>
      </c>
      <c r="D44" s="517">
        <f t="shared" ref="D44:E44" si="0">SUM(D39:D43)</f>
        <v>0</v>
      </c>
      <c r="E44" s="517">
        <f t="shared" si="0"/>
        <v>0</v>
      </c>
      <c r="H44" s="64"/>
      <c r="I44" s="52"/>
    </row>
    <row r="45" spans="1:10" s="49" customFormat="1" ht="15" customHeight="1" thickTop="1">
      <c r="A45" s="373"/>
      <c r="B45" s="10"/>
      <c r="C45" s="10"/>
      <c r="D45" s="10"/>
      <c r="E45" s="10"/>
      <c r="H45" s="64"/>
      <c r="I45" s="52"/>
    </row>
    <row r="46" spans="1:10" s="49" customFormat="1" ht="15" customHeight="1">
      <c r="A46" s="373"/>
      <c r="B46" s="515" t="s">
        <v>362</v>
      </c>
      <c r="C46" s="1012" t="str">
        <f>KAT!D27</f>
        <v/>
      </c>
      <c r="D46" s="1012" t="str">
        <f>KAT!D28</f>
        <v/>
      </c>
      <c r="E46" s="1012" t="str">
        <f>KAT!D29</f>
        <v/>
      </c>
      <c r="H46" s="64"/>
      <c r="I46" s="52"/>
    </row>
    <row r="47" spans="1:10" s="49" customFormat="1" ht="15" customHeight="1">
      <c r="A47" s="373"/>
      <c r="B47" s="518" t="s">
        <v>34</v>
      </c>
      <c r="C47" s="514" t="s">
        <v>212</v>
      </c>
      <c r="D47" s="514" t="s">
        <v>212</v>
      </c>
      <c r="E47" s="514" t="s">
        <v>212</v>
      </c>
      <c r="H47" s="64"/>
      <c r="I47" s="52"/>
    </row>
    <row r="48" spans="1:10" s="49" customFormat="1" ht="15" customHeight="1" thickBot="1">
      <c r="A48" s="373"/>
      <c r="B48" s="72">
        <v>1</v>
      </c>
      <c r="C48" s="298"/>
      <c r="D48" s="298"/>
      <c r="E48" s="298"/>
      <c r="H48" s="64"/>
      <c r="I48" s="52"/>
    </row>
    <row r="49" spans="1:18" s="49" customFormat="1" ht="15" customHeight="1" thickBot="1">
      <c r="A49" s="373"/>
      <c r="B49" s="74">
        <v>2</v>
      </c>
      <c r="C49" s="299"/>
      <c r="D49" s="299"/>
      <c r="E49" s="299"/>
      <c r="H49" s="64"/>
      <c r="I49" s="52"/>
    </row>
    <row r="50" spans="1:18" s="49" customFormat="1" ht="15" customHeight="1" thickBot="1">
      <c r="A50" s="373"/>
      <c r="B50" s="74">
        <v>3</v>
      </c>
      <c r="C50" s="299"/>
      <c r="D50" s="299"/>
      <c r="E50" s="299"/>
      <c r="H50" s="64"/>
      <c r="I50" s="52"/>
    </row>
    <row r="51" spans="1:18" s="49" customFormat="1" ht="15" customHeight="1" thickBot="1">
      <c r="A51" s="373"/>
      <c r="B51" s="74">
        <v>4</v>
      </c>
      <c r="C51" s="299"/>
      <c r="D51" s="299"/>
      <c r="E51" s="299"/>
      <c r="H51" s="64"/>
      <c r="I51" s="52"/>
    </row>
    <row r="52" spans="1:18" s="49" customFormat="1" ht="15" customHeight="1">
      <c r="A52" s="373"/>
      <c r="B52" s="76">
        <v>5</v>
      </c>
      <c r="C52" s="300"/>
      <c r="D52" s="300"/>
      <c r="E52" s="300"/>
      <c r="H52" s="64"/>
      <c r="I52" s="52"/>
    </row>
    <row r="53" spans="1:18" s="49" customFormat="1" ht="15" customHeight="1" thickBot="1">
      <c r="A53" s="373"/>
      <c r="B53" s="516" t="s">
        <v>36</v>
      </c>
      <c r="C53" s="517">
        <f>SUM(C48:C52)</f>
        <v>0</v>
      </c>
      <c r="D53" s="517">
        <f t="shared" ref="D53" si="1">SUM(D48:D52)</f>
        <v>0</v>
      </c>
      <c r="E53" s="517">
        <f t="shared" ref="E53" si="2">SUM(E48:E52)</f>
        <v>0</v>
      </c>
      <c r="H53" s="64"/>
      <c r="I53" s="52"/>
    </row>
    <row r="54" spans="1:18" s="49" customFormat="1" ht="15" customHeight="1" thickTop="1">
      <c r="A54" s="373"/>
      <c r="E54" s="596"/>
      <c r="H54" s="64"/>
      <c r="I54" s="52"/>
    </row>
    <row r="55" spans="1:18" s="6" customFormat="1" ht="12.75">
      <c r="A55" s="65"/>
      <c r="B55" s="169" t="s">
        <v>271</v>
      </c>
      <c r="C55" s="169"/>
      <c r="D55" s="169"/>
      <c r="E55" s="169"/>
      <c r="F55" s="169"/>
      <c r="G55" s="169"/>
      <c r="H55" s="86"/>
      <c r="I55" s="59"/>
    </row>
    <row r="56" spans="1:18" ht="15" customHeight="1">
      <c r="A56" s="85"/>
      <c r="G56" s="6"/>
      <c r="H56" s="5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s="10" customFormat="1" ht="15" customHeight="1">
      <c r="A57" s="65"/>
      <c r="B57" s="521"/>
      <c r="C57" s="522"/>
      <c r="D57" s="523"/>
      <c r="E57" s="1634" t="s">
        <v>363</v>
      </c>
      <c r="F57" s="1635"/>
      <c r="G57" s="6"/>
      <c r="H57" s="46"/>
      <c r="I57" s="1185"/>
    </row>
    <row r="58" spans="1:18" s="10" customFormat="1" ht="15" customHeight="1">
      <c r="A58" s="65"/>
      <c r="B58" s="524"/>
      <c r="C58" s="525"/>
      <c r="D58" s="526"/>
      <c r="E58" s="520" t="s">
        <v>44</v>
      </c>
      <c r="F58" s="519" t="s">
        <v>38</v>
      </c>
      <c r="G58" s="6"/>
      <c r="H58" s="46"/>
      <c r="I58" s="59"/>
    </row>
    <row r="59" spans="1:18" s="10" customFormat="1" ht="3" customHeight="1">
      <c r="A59" s="65"/>
      <c r="B59" s="39"/>
      <c r="D59" s="87"/>
      <c r="F59" s="46"/>
      <c r="G59" s="6"/>
      <c r="H59" s="46"/>
    </row>
    <row r="60" spans="1:18" s="10" customFormat="1" ht="13.5" thickBot="1">
      <c r="A60" s="65"/>
      <c r="B60" s="88" t="s">
        <v>216</v>
      </c>
      <c r="C60" s="89"/>
      <c r="D60" s="90"/>
      <c r="E60" s="91"/>
      <c r="F60" s="309"/>
      <c r="G60" s="6"/>
      <c r="H60" s="46"/>
      <c r="I60" s="116"/>
    </row>
    <row r="61" spans="1:18" s="10" customFormat="1" ht="13.5" thickBot="1">
      <c r="A61" s="65"/>
      <c r="B61" s="92" t="s">
        <v>254</v>
      </c>
      <c r="C61" s="93"/>
      <c r="D61" s="94"/>
      <c r="E61" s="95"/>
      <c r="F61" s="309"/>
      <c r="G61" s="6"/>
      <c r="H61" s="46"/>
      <c r="I61" s="59"/>
    </row>
    <row r="62" spans="1:18" s="10" customFormat="1" ht="13.5" thickBot="1">
      <c r="A62" s="65"/>
      <c r="B62" s="509" t="s">
        <v>217</v>
      </c>
      <c r="C62" s="307"/>
      <c r="D62" s="308"/>
      <c r="E62" s="95"/>
      <c r="F62" s="309"/>
      <c r="G62" s="6"/>
      <c r="H62" s="46"/>
    </row>
    <row r="63" spans="1:18" s="10" customFormat="1" ht="15" thickBot="1">
      <c r="A63" s="65"/>
      <c r="B63" s="1630" t="s">
        <v>218</v>
      </c>
      <c r="C63" s="1631"/>
      <c r="D63" s="406"/>
      <c r="E63" s="95"/>
      <c r="F63" s="309"/>
      <c r="G63" s="6"/>
      <c r="H63" s="46"/>
    </row>
    <row r="64" spans="1:18" s="10" customFormat="1" ht="15" thickBot="1">
      <c r="A64" s="65"/>
      <c r="B64" s="1632" t="s">
        <v>218</v>
      </c>
      <c r="C64" s="1633"/>
      <c r="D64" s="407"/>
      <c r="E64" s="95"/>
      <c r="F64" s="309"/>
      <c r="G64" s="6"/>
      <c r="H64" s="46"/>
    </row>
    <row r="65" spans="1:18" s="10" customFormat="1" ht="3" customHeight="1">
      <c r="A65" s="65"/>
      <c r="B65" s="96"/>
      <c r="C65" s="97"/>
      <c r="D65" s="98"/>
      <c r="E65" s="310"/>
      <c r="F65" s="99"/>
      <c r="G65" s="6"/>
      <c r="H65" s="46"/>
    </row>
    <row r="66" spans="1:18">
      <c r="A66" s="53"/>
      <c r="B66" s="54"/>
      <c r="C66" s="54"/>
      <c r="D66" s="54"/>
      <c r="E66" s="54"/>
      <c r="F66" s="54"/>
      <c r="G66" s="100"/>
      <c r="H66" s="55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5" thickBot="1"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5" customHeight="1" thickBot="1">
      <c r="B68" s="1609" t="s">
        <v>404</v>
      </c>
      <c r="C68" s="1610"/>
      <c r="D68" s="1610"/>
      <c r="E68" s="1610"/>
      <c r="F68" s="1610"/>
      <c r="G68" s="1611"/>
      <c r="I68" s="1154"/>
      <c r="J68" s="1154"/>
      <c r="K68" s="4"/>
      <c r="L68" s="4"/>
      <c r="M68" s="4"/>
      <c r="N68" s="4"/>
      <c r="O68" s="4"/>
      <c r="P68" s="4"/>
      <c r="Q68" s="4"/>
      <c r="R68" s="4"/>
    </row>
    <row r="69" spans="1:18"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</sheetData>
  <sheetProtection algorithmName="SHA-512" hashValue="I6UL56jxwZqE+Ihb/ZO5CYQ9sFu91AvtJySvt7xTI9NGXgodZMHcOZkCaHx33sWeJJUjK1z/04zv8/U+w2V4Bw==" saltValue="0M3EhPuWKeUvdMBB0Rq1MA==" spinCount="100000" sheet="1" objects="1" scenarios="1"/>
  <mergeCells count="7">
    <mergeCell ref="A1:H1"/>
    <mergeCell ref="A2:H2"/>
    <mergeCell ref="A3:H3"/>
    <mergeCell ref="B68:G68"/>
    <mergeCell ref="B63:C63"/>
    <mergeCell ref="B64:C64"/>
    <mergeCell ref="E57:F57"/>
  </mergeCells>
  <conditionalFormatting sqref="C32">
    <cfRule type="expression" dxfId="125" priority="17">
      <formula>$C$32=0</formula>
    </cfRule>
  </conditionalFormatting>
  <conditionalFormatting sqref="D32">
    <cfRule type="expression" dxfId="124" priority="16">
      <formula>$D$32=0</formula>
    </cfRule>
  </conditionalFormatting>
  <conditionalFormatting sqref="E20 E54">
    <cfRule type="expression" dxfId="123" priority="18">
      <formula>$E$20=0</formula>
    </cfRule>
  </conditionalFormatting>
  <conditionalFormatting sqref="E32">
    <cfRule type="expression" dxfId="122" priority="15">
      <formula>$E$32=0</formula>
    </cfRule>
  </conditionalFormatting>
  <conditionalFormatting sqref="E34">
    <cfRule type="expression" dxfId="121" priority="2">
      <formula>$E$20=0</formula>
    </cfRule>
  </conditionalFormatting>
  <dataValidations count="3">
    <dataValidation type="whole" allowBlank="1" showInputMessage="1" showErrorMessage="1" errorTitle="Eintragungsmöglichkeit" error="ganze Zahlen_x000a_ab 85 bis 100_x000a_je nach Einrichtungsart" promptTitle="je nach Einrichtungsart" prompt="vollstationär: 96% bis 100%_x000a__x000a_" sqref="G6" xr:uid="{00000000-0002-0000-0100-000000000000}">
      <formula1>85</formula1>
      <formula2>100</formula2>
    </dataValidation>
    <dataValidation type="date" errorStyle="warning" operator="lessThan" allowBlank="1" showInputMessage="1" showErrorMessage="1" errorTitle="Stichtagsdatum prüfen" error="Der Stichtag muss vor dem Prognosezeitraum und soll nicht länger als drei Monate vor der Antragstellung liegen. " promptTitle="Stichtag" prompt="Stichtag maximal drei Monate vor der Antragstellung" sqref="D16" xr:uid="{00000000-0002-0000-0100-000001000000}">
      <formula1>E16</formula1>
    </dataValidation>
    <dataValidation type="date" errorStyle="warning" allowBlank="1" showInputMessage="1" showErrorMessage="1" errorTitle="Datum prüfen" error="Das Vorjahresende muss vor der Prognose liegen!_x000a_" sqref="C17" xr:uid="{00000000-0002-0000-0100-000002000000}">
      <formula1>C16</formula1>
      <formula2>E16</formula2>
    </dataValidation>
  </dataValidations>
  <hyperlinks>
    <hyperlink ref="B68" location="'Anlage 1'!A1" display="Anlage 1" xr:uid="{00000000-0004-0000-0100-000000000000}"/>
    <hyperlink ref="B68:G68" location="Personalkostenaufstellung!Druckbereich" display="gehe weiter zu Personalkostenaufstellung" xr:uid="{00000000-0004-0000-0100-000001000000}"/>
  </hyperlinks>
  <pageMargins left="0.70866141732283472" right="0.70866141732283472" top="0.78740157480314965" bottom="0.78740157480314965" header="0.31496062992125984" footer="0.31496062992125984"/>
  <pageSetup paperSize="9" scale="79" orientation="portrait"/>
  <headerFooter>
    <oddHeader>&amp;C&amp;9Seite 2</oddHeader>
    <oddFooter>&amp;L&amp;8Version: 21.11.2024&amp;C&amp;8Verhandlungsunterlagen vollstationär SGB XI&amp;R&amp;8PSK vom 07.11.2024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20CB4D02-C744-433A-BE38-834660FA7DEC}">
            <xm:f>'Allgemeine Angaben'!$L$45&gt;0</xm:f>
            <x14:dxf>
              <fill>
                <patternFill>
                  <bgColor theme="6" tint="0.59996337778862885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8" id="{297FB93B-642A-4735-B66B-8BC8DE764E25}">
            <xm:f>'Allgemeine Angaben'!$L$45&gt;0</xm:f>
            <x14:dxf>
              <font>
                <color auto="1"/>
              </font>
              <fill>
                <patternFill>
                  <bgColor theme="6" tint="0.59996337778862885"/>
                </patternFill>
              </fill>
            </x14:dxf>
          </x14:cfRule>
          <xm:sqref>F22:F24</xm:sqref>
        </x14:conditionalFormatting>
        <x14:conditionalFormatting xmlns:xm="http://schemas.microsoft.com/office/excel/2006/main">
          <x14:cfRule type="expression" priority="4" id="{6C065E83-700B-4CAC-B2D5-D6394F146066}">
            <xm:f>'Allgemeine Angaben'!$L$45&gt;0</xm:f>
            <x14:dxf>
              <font>
                <color auto="1"/>
              </font>
              <border>
                <right style="thin">
                  <color auto="1"/>
                </right>
                <vertical/>
                <horizontal/>
              </border>
            </x14:dxf>
          </x14:cfRule>
          <xm:sqref>F22:F32</xm:sqref>
        </x14:conditionalFormatting>
        <x14:conditionalFormatting xmlns:xm="http://schemas.microsoft.com/office/excel/2006/main">
          <x14:cfRule type="expression" priority="6" id="{27EFD5CD-A057-44A1-A001-A11E5B2021AF}">
            <xm:f>'Allgemeine Angaben'!$L$45&gt;0</xm:f>
            <x14:dxf>
              <font>
                <color auto="1"/>
              </font>
              <fill>
                <patternFill>
                  <bgColor rgb="FFFBFD95"/>
                </patternFill>
              </fill>
            </x14:dxf>
          </x14:cfRule>
          <xm:sqref>F26:F30</xm:sqref>
        </x14:conditionalFormatting>
        <x14:conditionalFormatting xmlns:xm="http://schemas.microsoft.com/office/excel/2006/main">
          <x14:cfRule type="expression" priority="5" id="{362E1051-1D32-4C1E-BA0B-B98136039284}">
            <xm:f>'Allgemeine Angaben'!$L$45&gt;0</xm:f>
            <x14:dxf>
              <font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F32</xm:sqref>
        </x14:conditionalFormatting>
        <x14:conditionalFormatting xmlns:xm="http://schemas.microsoft.com/office/excel/2006/main">
          <x14:cfRule type="expression" priority="1" id="{2A203242-C353-4011-BE9A-FE0F3B88619E}">
            <xm:f>(KAT!$A$53="nein")</xm:f>
            <x14:dxf>
              <fill>
                <patternFill>
                  <bgColor theme="0"/>
                </patternFill>
              </fill>
            </x14:dxf>
          </x14:cfRule>
          <xm:sqref>G7 D17 E34</xm:sqref>
        </x14:conditionalFormatting>
        <x14:conditionalFormatting xmlns:xm="http://schemas.microsoft.com/office/excel/2006/main">
          <x14:cfRule type="expression" priority="3" id="{564692B9-82C8-4425-8224-C8D4E7B96A11}">
            <xm:f>'Allgemeine Angaben'!$D$6:$G$6=""</xm:f>
            <x14:dxf>
              <font>
                <color theme="0"/>
              </font>
            </x14:dxf>
          </x14:cfRule>
          <xm:sqref>G27:G29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R414"/>
  <sheetViews>
    <sheetView showGridLines="0" zoomScaleNormal="100" workbookViewId="0">
      <selection activeCell="A2" sqref="A2"/>
    </sheetView>
  </sheetViews>
  <sheetFormatPr baseColWidth="10" defaultColWidth="11" defaultRowHeight="12.75"/>
  <cols>
    <col min="1" max="1" width="27.875" style="1" customWidth="1"/>
    <col min="2" max="2" width="12.625" style="1" customWidth="1"/>
    <col min="3" max="5" width="15.625" style="1" customWidth="1"/>
    <col min="6" max="7" width="27.875" style="1" customWidth="1"/>
    <col min="8" max="10" width="12.625" style="1" customWidth="1"/>
    <col min="11" max="13" width="16.625" style="1" customWidth="1"/>
    <col min="14" max="22" width="14.625" style="1" customWidth="1"/>
    <col min="23" max="24" width="20.625" style="1" customWidth="1"/>
    <col min="25" max="25" width="10.875" style="1" hidden="1" customWidth="1"/>
    <col min="26" max="46" width="20.625" style="1" hidden="1" customWidth="1"/>
    <col min="47" max="52" width="20.625" style="582" hidden="1" customWidth="1"/>
    <col min="53" max="54" width="20.625" style="1418" hidden="1" customWidth="1"/>
    <col min="55" max="55" width="20.625" style="1397" hidden="1" customWidth="1"/>
    <col min="56" max="59" width="11" style="865" hidden="1" customWidth="1"/>
    <col min="60" max="70" width="11" style="1" customWidth="1"/>
    <col min="71" max="16384" width="11" style="1"/>
  </cols>
  <sheetData>
    <row r="1" spans="1:70" ht="15.75">
      <c r="A1" s="902" t="s">
        <v>511</v>
      </c>
      <c r="F1" s="902" t="s">
        <v>511</v>
      </c>
      <c r="G1" s="1032"/>
      <c r="H1" s="903"/>
      <c r="I1" s="903"/>
      <c r="J1" s="903"/>
      <c r="K1" s="903"/>
      <c r="L1" s="903"/>
      <c r="M1" s="903"/>
      <c r="N1" s="903"/>
      <c r="O1" s="903"/>
      <c r="P1" s="903"/>
      <c r="Q1" s="903"/>
      <c r="R1" s="903"/>
      <c r="S1" s="903"/>
      <c r="T1" s="903"/>
      <c r="U1" s="903"/>
      <c r="V1" s="903"/>
      <c r="W1" s="903"/>
      <c r="X1" s="904"/>
      <c r="Y1" s="1063"/>
      <c r="Z1" s="1063"/>
      <c r="AA1" s="1063"/>
      <c r="AB1" s="1063"/>
      <c r="AC1" s="1063"/>
      <c r="AD1" s="1063"/>
      <c r="AE1" s="1063"/>
      <c r="AF1" s="1063"/>
      <c r="AG1" s="1063"/>
      <c r="AH1" s="1063"/>
      <c r="AI1" s="1063"/>
      <c r="AJ1" s="1063"/>
      <c r="AK1" s="1063"/>
      <c r="AL1" s="1063"/>
      <c r="AM1" s="1063"/>
      <c r="AN1" s="1063"/>
      <c r="AO1" s="1063"/>
      <c r="AP1" s="1063"/>
      <c r="AQ1" s="1063"/>
      <c r="AR1" s="1063"/>
      <c r="AS1" s="1063"/>
      <c r="AT1" s="1063"/>
      <c r="BH1" s="1186"/>
      <c r="BI1" s="616"/>
      <c r="BJ1" s="1150"/>
      <c r="BL1" s="1159"/>
    </row>
    <row r="2" spans="1:70" ht="18" customHeight="1" thickBot="1">
      <c r="F2" s="642"/>
      <c r="G2" s="905"/>
      <c r="H2" s="905"/>
      <c r="I2" s="905"/>
      <c r="J2" s="905"/>
      <c r="K2" s="905"/>
      <c r="L2" s="905"/>
      <c r="M2" s="905"/>
      <c r="N2" s="905"/>
      <c r="O2" s="905"/>
      <c r="P2" s="905"/>
      <c r="Q2" s="905"/>
      <c r="R2" s="905"/>
      <c r="S2" s="905"/>
      <c r="T2" s="905"/>
      <c r="U2" s="905"/>
      <c r="V2" s="905"/>
      <c r="W2" s="905"/>
      <c r="X2" s="906"/>
      <c r="Y2" s="1063"/>
      <c r="Z2" s="1063"/>
      <c r="AA2" s="1063"/>
      <c r="AB2" s="1063"/>
      <c r="AC2" s="1063"/>
      <c r="AD2" s="1063"/>
      <c r="AE2" s="1063"/>
      <c r="AF2" s="1063"/>
      <c r="AG2" s="1063"/>
      <c r="AH2" s="1063"/>
      <c r="AI2" s="1063"/>
      <c r="AJ2" s="1063"/>
      <c r="AK2" s="1063"/>
      <c r="AL2" s="1063"/>
      <c r="AM2" s="1063"/>
      <c r="AN2" s="1063"/>
      <c r="AO2" s="1063"/>
      <c r="AP2" s="1063"/>
      <c r="AQ2" s="1063"/>
      <c r="AR2" s="1063"/>
      <c r="AS2" s="1063"/>
      <c r="AT2" s="1063"/>
      <c r="BH2" s="1187"/>
      <c r="BI2" s="1188"/>
      <c r="BJ2" s="1189"/>
      <c r="BK2" s="1190"/>
    </row>
    <row r="3" spans="1:70" ht="15" customHeight="1">
      <c r="A3" s="1512" t="str">
        <f>F3</f>
        <v>Name der Einrichtung:</v>
      </c>
      <c r="B3" s="1666" t="str">
        <f>IF('Allgemeine Angaben'!$D$11=0,"",'Allgemeine Angaben'!$D$11)</f>
        <v/>
      </c>
      <c r="C3" s="1666"/>
      <c r="D3" s="1666"/>
      <c r="E3" s="1513"/>
      <c r="F3" s="640" t="s">
        <v>367</v>
      </c>
      <c r="G3" s="1033" t="str">
        <f>IF('Allgemeine Angaben'!$D$11=0,"",'Allgemeine Angaben'!$D$11)</f>
        <v/>
      </c>
      <c r="H3" s="553"/>
      <c r="I3" s="553"/>
      <c r="J3" s="1121"/>
      <c r="K3" s="1121"/>
      <c r="L3" s="1121"/>
      <c r="M3" s="1121"/>
      <c r="N3" s="1121"/>
      <c r="O3" s="1121"/>
      <c r="P3" s="1121"/>
      <c r="Q3" s="1121"/>
      <c r="R3" s="1121"/>
      <c r="S3" s="554"/>
      <c r="T3" s="554"/>
      <c r="U3" s="554"/>
      <c r="V3" s="554"/>
      <c r="W3" s="554"/>
      <c r="X3" s="555"/>
      <c r="Y3" s="1063"/>
      <c r="Z3" s="1063"/>
      <c r="AA3" s="1063"/>
      <c r="AB3" s="1063"/>
      <c r="AC3" s="1063"/>
      <c r="AD3" s="1063"/>
      <c r="AE3" s="1063"/>
      <c r="AF3" s="1063"/>
      <c r="AG3" s="1063"/>
      <c r="AH3" s="1063"/>
      <c r="AI3" s="1063"/>
      <c r="AJ3" s="1063"/>
      <c r="AK3" s="1063"/>
      <c r="AL3" s="1063"/>
      <c r="AM3" s="1063"/>
      <c r="AN3" s="1063"/>
      <c r="AO3" s="1063"/>
      <c r="AP3" s="1063"/>
      <c r="AQ3" s="1063"/>
      <c r="AR3" s="1063"/>
      <c r="AS3" s="1063"/>
      <c r="AT3" s="1063"/>
      <c r="BD3" s="865" t="s">
        <v>206</v>
      </c>
      <c r="BH3" s="1191"/>
      <c r="BK3" s="317"/>
    </row>
    <row r="4" spans="1:70" ht="15.75" customHeight="1">
      <c r="A4" s="1514" t="str">
        <f t="shared" ref="A4:A5" si="0">F4</f>
        <v>Ort der Einrichtung:</v>
      </c>
      <c r="B4" s="1667" t="str">
        <f>IF('Allgemeine Angaben'!$D$15=0,"",'Allgemeine Angaben'!$D$15)</f>
        <v/>
      </c>
      <c r="C4" s="1667"/>
      <c r="D4" s="1667"/>
      <c r="E4" s="1515"/>
      <c r="F4" s="559" t="s">
        <v>415</v>
      </c>
      <c r="G4" s="561" t="str">
        <f>IF('Allgemeine Angaben'!$D$15=0,"",'Allgemeine Angaben'!$D$15)</f>
        <v/>
      </c>
      <c r="H4" s="639"/>
      <c r="I4" s="639"/>
      <c r="J4" s="1122"/>
      <c r="K4" s="1122"/>
      <c r="L4" s="1122"/>
      <c r="M4" s="1122"/>
      <c r="N4" s="1122"/>
      <c r="O4" s="1122"/>
      <c r="P4" s="1122"/>
      <c r="Q4" s="1122"/>
      <c r="R4" s="1122"/>
      <c r="S4" s="557"/>
      <c r="T4" s="557"/>
      <c r="U4" s="557"/>
      <c r="V4" s="557"/>
      <c r="W4" s="557"/>
      <c r="X4" s="558"/>
      <c r="Y4" s="1063"/>
      <c r="Z4" s="1063"/>
      <c r="AA4" s="1063"/>
      <c r="AB4" s="1063"/>
      <c r="AC4" s="1063"/>
      <c r="AD4" s="1063"/>
      <c r="AE4" s="1063"/>
      <c r="AF4" s="1063"/>
      <c r="AG4" s="1063"/>
      <c r="AH4" s="1063"/>
      <c r="AI4" s="1063"/>
      <c r="AJ4" s="1063"/>
      <c r="AK4" s="1063"/>
      <c r="AL4" s="1063"/>
      <c r="AM4" s="1063"/>
      <c r="AN4" s="1063"/>
      <c r="AO4" s="1063"/>
      <c r="AP4" s="1063"/>
      <c r="AQ4" s="1063"/>
      <c r="AR4" s="1063"/>
      <c r="AS4" s="1063"/>
      <c r="AT4" s="1063"/>
      <c r="BH4" s="1192"/>
    </row>
    <row r="5" spans="1:70" ht="15" customHeight="1" thickBot="1">
      <c r="A5" s="1516" t="str">
        <f t="shared" si="0"/>
        <v>Institutionskennzeichen:</v>
      </c>
      <c r="B5" s="1668" t="str">
        <f>IF('Allgemeine Angaben'!$L$6=0,"",'Allgemeine Angaben'!$L$6)</f>
        <v/>
      </c>
      <c r="C5" s="1668"/>
      <c r="D5" s="1668"/>
      <c r="E5" s="1517"/>
      <c r="F5" s="638" t="s">
        <v>4</v>
      </c>
      <c r="G5" s="570" t="str">
        <f>IF('Allgemeine Angaben'!$L$6=0,"",'Allgemeine Angaben'!$L$6)</f>
        <v/>
      </c>
      <c r="H5" s="641"/>
      <c r="I5" s="1124" t="str">
        <f>'Allgemeine Angaben'!K7</f>
        <v>IK angebundene KZP:</v>
      </c>
      <c r="J5" s="1123">
        <f>'Allgemeine Angaben'!L7:L7</f>
        <v>0</v>
      </c>
      <c r="K5" s="1123"/>
      <c r="L5" s="1123"/>
      <c r="M5" s="1123"/>
      <c r="N5" s="1123"/>
      <c r="O5" s="1123"/>
      <c r="P5" s="1123"/>
      <c r="Q5" s="1123"/>
      <c r="R5" s="1123"/>
      <c r="S5" s="570" t="str">
        <f>'Allgemeine Angaben'!K4</f>
        <v>Antrag vom:</v>
      </c>
      <c r="T5" s="870">
        <f>'Allgemeine Angaben'!L4</f>
        <v>0</v>
      </c>
      <c r="U5" s="569"/>
      <c r="V5" s="569"/>
      <c r="W5" s="569"/>
      <c r="X5" s="571"/>
      <c r="Y5" s="1063"/>
      <c r="Z5" s="1063"/>
      <c r="AA5" s="1063"/>
      <c r="AB5" s="1063"/>
      <c r="AC5" s="1063"/>
      <c r="AD5" s="1063"/>
      <c r="AE5" s="1063"/>
      <c r="AF5" s="1063"/>
      <c r="AG5" s="1063"/>
      <c r="AH5" s="1063"/>
      <c r="AI5" s="1063"/>
      <c r="AJ5" s="1063"/>
      <c r="AK5" s="1063"/>
      <c r="AL5" s="1063"/>
      <c r="AM5" s="1063"/>
      <c r="AN5" s="1063"/>
      <c r="AO5" s="1063"/>
      <c r="AP5" s="1063"/>
      <c r="AQ5" s="1063"/>
      <c r="AR5" s="1063"/>
      <c r="AS5" s="1063"/>
      <c r="AT5" s="1063"/>
      <c r="BH5" s="1193"/>
    </row>
    <row r="6" spans="1:70" ht="19.5" customHeight="1" thickBot="1">
      <c r="A6" s="1669"/>
      <c r="B6" s="1670"/>
      <c r="C6" s="1670"/>
      <c r="D6" s="1670"/>
      <c r="E6" s="1671"/>
      <c r="F6" s="1699" t="s">
        <v>368</v>
      </c>
      <c r="G6" s="1700"/>
      <c r="H6" s="1701"/>
      <c r="I6" s="1701"/>
      <c r="J6" s="1701"/>
      <c r="K6" s="1701"/>
      <c r="L6" s="1701"/>
      <c r="M6" s="1701"/>
      <c r="N6" s="1701"/>
      <c r="O6" s="1701"/>
      <c r="P6" s="1701"/>
      <c r="Q6" s="1701"/>
      <c r="R6" s="1701"/>
      <c r="S6" s="1701"/>
      <c r="T6" s="1701"/>
      <c r="U6" s="1701"/>
      <c r="V6" s="1701"/>
      <c r="W6" s="1701"/>
      <c r="X6" s="1702"/>
      <c r="Y6" s="1064"/>
      <c r="Z6" s="1064"/>
      <c r="AA6" s="1064"/>
      <c r="AB6" s="1064"/>
      <c r="AC6" s="1064"/>
      <c r="AD6" s="1064"/>
      <c r="AE6" s="1064"/>
      <c r="AF6" s="1064"/>
      <c r="AG6" s="1064"/>
      <c r="AH6" s="1064"/>
      <c r="AI6" s="1064"/>
      <c r="AJ6" s="1064"/>
      <c r="AK6" s="1064"/>
      <c r="AL6" s="1064"/>
      <c r="AM6" s="1064"/>
      <c r="AN6" s="1064"/>
      <c r="AO6" s="1064"/>
      <c r="AP6" s="1064"/>
      <c r="AQ6" s="1064"/>
      <c r="AR6" s="1064"/>
      <c r="AS6" s="1064"/>
      <c r="AT6" s="1064"/>
      <c r="AU6" s="1442"/>
      <c r="AV6" s="1442"/>
      <c r="AW6" s="1442"/>
      <c r="AX6" s="1442"/>
      <c r="AY6" s="1442"/>
      <c r="AZ6" s="1442"/>
      <c r="BA6" s="1419"/>
      <c r="BB6" s="1419"/>
      <c r="BC6" s="1398"/>
      <c r="BH6" s="1194"/>
    </row>
    <row r="7" spans="1:70" ht="15" customHeight="1" thickBot="1">
      <c r="A7" s="1672"/>
      <c r="B7" s="1673"/>
      <c r="C7" s="1673"/>
      <c r="D7" s="1673"/>
      <c r="E7" s="1674"/>
      <c r="F7" s="623"/>
      <c r="G7" s="554"/>
      <c r="H7" s="554"/>
      <c r="I7" s="1033"/>
      <c r="J7" s="1033" t="s">
        <v>716</v>
      </c>
      <c r="K7" s="554"/>
      <c r="L7" s="1483"/>
      <c r="M7" s="1484"/>
      <c r="N7" s="554"/>
      <c r="O7" s="554"/>
      <c r="P7" s="554"/>
      <c r="Q7" s="554"/>
      <c r="R7" s="554"/>
      <c r="S7" s="554"/>
      <c r="T7" s="554"/>
      <c r="U7" s="554"/>
      <c r="V7" s="554"/>
      <c r="W7" s="554"/>
      <c r="X7" s="555"/>
      <c r="Y7" s="1063"/>
      <c r="Z7" s="1063"/>
      <c r="AA7" s="1063"/>
      <c r="AB7" s="1063"/>
      <c r="AC7" s="1063"/>
      <c r="AD7" s="1063"/>
      <c r="AE7" s="1063"/>
      <c r="AF7" s="1063"/>
      <c r="AG7" s="1063"/>
      <c r="AH7" s="1063"/>
      <c r="AI7" s="1063"/>
      <c r="AJ7" s="1063"/>
      <c r="AK7" s="1063"/>
      <c r="AL7" s="1063"/>
      <c r="AM7" s="1063"/>
      <c r="AN7" s="1063"/>
      <c r="AO7" s="1063"/>
      <c r="AP7" s="1063"/>
      <c r="AQ7" s="1063"/>
      <c r="AR7" s="1063"/>
      <c r="AS7" s="1063"/>
      <c r="AT7" s="1063"/>
      <c r="BH7" s="1192"/>
    </row>
    <row r="8" spans="1:70" ht="15" customHeight="1">
      <c r="A8" s="1315"/>
      <c r="B8" s="1316"/>
      <c r="C8" s="1316"/>
      <c r="D8" s="1316"/>
      <c r="E8" s="1317"/>
      <c r="F8" s="556"/>
      <c r="G8" s="557"/>
      <c r="H8" s="561"/>
      <c r="I8" s="561"/>
      <c r="J8" s="561" t="s">
        <v>722</v>
      </c>
      <c r="K8" s="1485"/>
      <c r="L8" s="1709"/>
      <c r="M8" s="1710"/>
      <c r="N8" s="1711"/>
      <c r="O8" s="1486"/>
      <c r="P8" s="1486"/>
      <c r="Q8" s="1487"/>
      <c r="R8" s="1487"/>
      <c r="S8" s="557"/>
      <c r="T8" s="557"/>
      <c r="U8" s="557"/>
      <c r="V8" s="557"/>
      <c r="W8" s="557"/>
      <c r="X8" s="558"/>
      <c r="Y8" s="1063"/>
      <c r="Z8" s="1063"/>
      <c r="AA8" s="1063"/>
      <c r="AB8" s="1063"/>
      <c r="AC8" s="1063"/>
      <c r="AD8" s="1063"/>
      <c r="AE8" s="1063"/>
      <c r="AF8" s="1063"/>
      <c r="AG8" s="1063"/>
      <c r="AH8" s="1063"/>
      <c r="AI8" s="1063"/>
      <c r="AJ8" s="1063"/>
      <c r="AK8" s="1063"/>
      <c r="AL8" s="1063"/>
      <c r="AM8" s="1063"/>
      <c r="AN8" s="1063"/>
      <c r="AO8" s="1063"/>
      <c r="AP8" s="1063"/>
      <c r="AQ8" s="1063"/>
      <c r="AR8" s="1063"/>
      <c r="AS8" s="1063"/>
      <c r="AT8" s="1063"/>
      <c r="BH8" s="1194"/>
    </row>
    <row r="9" spans="1:70" ht="15" customHeight="1">
      <c r="A9" s="1325" t="s">
        <v>990</v>
      </c>
      <c r="B9" s="1318"/>
      <c r="C9" s="1318"/>
      <c r="D9" s="1318"/>
      <c r="E9" s="1319"/>
      <c r="F9" s="556"/>
      <c r="G9" s="557"/>
      <c r="H9" s="1488"/>
      <c r="I9" s="1488"/>
      <c r="J9" s="1488" t="s">
        <v>712</v>
      </c>
      <c r="K9" s="1485"/>
      <c r="L9" s="1715"/>
      <c r="M9" s="1716"/>
      <c r="N9" s="1716"/>
      <c r="O9" s="1716"/>
      <c r="P9" s="1717"/>
      <c r="Q9" s="557"/>
      <c r="R9" s="557"/>
      <c r="S9" s="557"/>
      <c r="T9" s="557"/>
      <c r="U9" s="557"/>
      <c r="V9" s="557"/>
      <c r="W9" s="557"/>
      <c r="X9" s="558"/>
      <c r="Y9" s="1063"/>
      <c r="Z9" s="1063"/>
      <c r="AA9" s="1063"/>
      <c r="AB9" s="1063"/>
      <c r="AC9" s="1063"/>
      <c r="AD9" s="1063"/>
      <c r="AE9" s="1063"/>
      <c r="AF9" s="1063"/>
      <c r="AG9" s="1063"/>
      <c r="AH9" s="1063"/>
      <c r="AI9" s="1063"/>
      <c r="AJ9" s="1063"/>
      <c r="AK9" s="1063"/>
      <c r="AL9" s="1063"/>
      <c r="AM9" s="1063"/>
      <c r="AN9" s="1063"/>
      <c r="AO9" s="1063"/>
      <c r="AP9" s="1063"/>
      <c r="AQ9" s="1063"/>
      <c r="AR9" s="1063"/>
      <c r="AS9" s="1063"/>
      <c r="AT9" s="1063"/>
      <c r="BH9" s="1192"/>
    </row>
    <row r="10" spans="1:70" ht="15" thickBot="1">
      <c r="A10" s="1320"/>
      <c r="B10" s="1318"/>
      <c r="C10" s="1318"/>
      <c r="D10" s="1318"/>
      <c r="E10" s="1319"/>
      <c r="F10" s="624"/>
      <c r="G10" s="1489"/>
      <c r="H10" s="561"/>
      <c r="I10" s="561"/>
      <c r="J10" s="561" t="s">
        <v>369</v>
      </c>
      <c r="K10" s="1490"/>
      <c r="L10" s="1718"/>
      <c r="M10" s="1719"/>
      <c r="N10" s="1719"/>
      <c r="O10" s="1719"/>
      <c r="P10" s="1720"/>
      <c r="Q10" s="1491"/>
      <c r="R10" s="1491"/>
      <c r="S10" s="1125"/>
      <c r="T10" s="1492"/>
      <c r="U10" s="1492"/>
      <c r="V10" s="1126"/>
      <c r="W10" s="1493"/>
      <c r="X10" s="1127"/>
      <c r="Y10" s="1128"/>
      <c r="Z10" s="1128"/>
      <c r="AA10" s="1128"/>
      <c r="AB10" s="1128"/>
      <c r="AC10" s="1128"/>
      <c r="AD10" s="1128"/>
      <c r="AE10" s="1128"/>
      <c r="AF10" s="1128"/>
      <c r="AG10" s="1128"/>
      <c r="AH10" s="1128"/>
      <c r="AI10" s="1128"/>
      <c r="AJ10" s="1128"/>
      <c r="AK10" s="1128"/>
      <c r="AL10" s="1128"/>
      <c r="AM10" s="1128"/>
      <c r="AN10" s="1128"/>
      <c r="AO10" s="1128"/>
      <c r="AP10" s="1128"/>
      <c r="AQ10" s="1128"/>
      <c r="AR10" s="1128"/>
      <c r="AS10" s="1128"/>
      <c r="AT10" s="1128"/>
      <c r="AU10" s="459"/>
      <c r="AV10" s="459"/>
      <c r="AW10" s="459"/>
      <c r="AX10" s="459"/>
      <c r="AY10" s="459"/>
      <c r="AZ10" s="459"/>
      <c r="BA10" s="1420"/>
      <c r="BB10" s="1420"/>
      <c r="BC10" s="1399"/>
      <c r="BD10" s="706" t="s">
        <v>208</v>
      </c>
      <c r="BE10" s="706"/>
      <c r="BF10" s="706"/>
      <c r="BG10" s="706"/>
      <c r="BH10" s="1166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1:70" ht="15" customHeight="1" thickBot="1">
      <c r="A11" s="1320"/>
      <c r="B11" s="1321" t="s">
        <v>214</v>
      </c>
      <c r="C11" s="1507"/>
      <c r="D11" s="1318"/>
      <c r="E11" s="1319"/>
      <c r="F11" s="559"/>
      <c r="G11" s="561"/>
      <c r="H11" s="561"/>
      <c r="I11" s="1494"/>
      <c r="J11" s="1490"/>
      <c r="K11" s="1490"/>
      <c r="L11" s="1494"/>
      <c r="M11" s="1494"/>
      <c r="N11" s="1490"/>
      <c r="O11" s="1494"/>
      <c r="P11" s="1494"/>
      <c r="Q11" s="1494"/>
      <c r="R11" s="1490"/>
      <c r="S11" s="562"/>
      <c r="T11" s="1495"/>
      <c r="U11" s="1495"/>
      <c r="V11" s="563"/>
      <c r="W11" s="1489"/>
      <c r="X11" s="558"/>
      <c r="Y11" s="1063"/>
      <c r="Z11" s="1063"/>
      <c r="AA11" s="1063"/>
      <c r="AB11" s="1063"/>
      <c r="AC11" s="1063"/>
      <c r="AD11" s="1063"/>
      <c r="AE11" s="1063"/>
      <c r="AF11" s="1063"/>
      <c r="AG11" s="1063"/>
      <c r="AH11" s="1063"/>
      <c r="AI11" s="1063"/>
      <c r="AJ11" s="1063"/>
      <c r="AK11" s="1063"/>
      <c r="AL11" s="1063"/>
      <c r="AM11" s="1063"/>
      <c r="AN11" s="1063"/>
      <c r="AO11" s="1063"/>
      <c r="AP11" s="1063"/>
      <c r="AQ11" s="1063"/>
      <c r="AR11" s="1063"/>
      <c r="AS11" s="1063"/>
      <c r="AT11" s="1063"/>
      <c r="BH11" s="1162"/>
    </row>
    <row r="12" spans="1:70" ht="13.5" thickBot="1">
      <c r="A12" s="1320"/>
      <c r="B12" s="1318"/>
      <c r="C12" s="1318"/>
      <c r="D12" s="1318"/>
      <c r="E12" s="1319"/>
      <c r="F12" s="559"/>
      <c r="G12" s="561"/>
      <c r="H12" s="561"/>
      <c r="I12" s="561"/>
      <c r="J12" s="561"/>
      <c r="K12" s="561" t="s">
        <v>370</v>
      </c>
      <c r="L12" s="561"/>
      <c r="M12" s="561"/>
      <c r="N12" s="561"/>
      <c r="O12" s="974"/>
      <c r="P12" s="561" t="s">
        <v>371</v>
      </c>
      <c r="Q12" s="1496"/>
      <c r="R12" s="561"/>
      <c r="S12" s="564" t="s">
        <v>372</v>
      </c>
      <c r="T12" s="565"/>
      <c r="U12" s="565"/>
      <c r="V12" s="565"/>
      <c r="W12" s="565"/>
      <c r="X12" s="566"/>
      <c r="Y12" s="1063"/>
      <c r="Z12" s="1063"/>
      <c r="AA12" s="1063"/>
      <c r="AB12" s="1063"/>
      <c r="AC12" s="1063"/>
      <c r="AD12" s="1063"/>
      <c r="AE12" s="1063"/>
      <c r="AF12" s="1063"/>
      <c r="AG12" s="1063"/>
      <c r="AH12" s="1063"/>
      <c r="AI12" s="1063"/>
      <c r="AJ12" s="1063"/>
      <c r="AK12" s="1063"/>
      <c r="AL12" s="1063"/>
      <c r="AM12" s="1063"/>
      <c r="AN12" s="1063"/>
      <c r="AO12" s="1063"/>
      <c r="AP12" s="1063"/>
      <c r="AQ12" s="1063"/>
      <c r="AR12" s="1063"/>
      <c r="AS12" s="1063"/>
      <c r="AT12" s="1063"/>
      <c r="BH12" s="1162"/>
    </row>
    <row r="13" spans="1:70" ht="15" customHeight="1" thickBot="1">
      <c r="A13" s="1320"/>
      <c r="B13" s="1321" t="s">
        <v>215</v>
      </c>
      <c r="C13" s="1507"/>
      <c r="D13" s="1318"/>
      <c r="E13" s="1319"/>
      <c r="F13" s="625"/>
      <c r="G13" s="1497"/>
      <c r="H13" s="561"/>
      <c r="I13" s="561"/>
      <c r="J13" s="561"/>
      <c r="K13" s="561" t="s">
        <v>373</v>
      </c>
      <c r="L13" s="561"/>
      <c r="M13" s="561"/>
      <c r="N13" s="561"/>
      <c r="O13" s="974"/>
      <c r="P13" s="561" t="s">
        <v>371</v>
      </c>
      <c r="Q13" s="1496"/>
      <c r="R13" s="561"/>
      <c r="S13" s="567" t="s">
        <v>374</v>
      </c>
      <c r="T13" s="560"/>
      <c r="U13" s="560"/>
      <c r="V13" s="560"/>
      <c r="W13" s="560"/>
      <c r="X13" s="1498"/>
      <c r="Y13" s="1128"/>
      <c r="Z13" s="1128"/>
      <c r="AA13" s="1128"/>
      <c r="AB13" s="1128"/>
      <c r="AC13" s="1128"/>
      <c r="AD13" s="1128"/>
      <c r="AE13" s="1128"/>
      <c r="AF13" s="1128"/>
      <c r="AG13" s="1128"/>
      <c r="AH13" s="1128"/>
      <c r="AI13" s="1128"/>
      <c r="AJ13" s="1128"/>
      <c r="AK13" s="1128"/>
      <c r="AL13" s="1128"/>
      <c r="AM13" s="1128"/>
      <c r="AN13" s="1128"/>
      <c r="AO13" s="1128"/>
      <c r="AP13" s="1128"/>
      <c r="AQ13" s="1128"/>
      <c r="AR13" s="1128"/>
      <c r="AS13" s="1128"/>
      <c r="AT13" s="1128"/>
      <c r="AU13" s="459"/>
      <c r="AV13" s="459"/>
      <c r="AW13" s="459"/>
      <c r="AX13" s="459"/>
      <c r="AY13" s="459"/>
      <c r="AZ13" s="459"/>
      <c r="BA13" s="1420"/>
      <c r="BB13" s="1420"/>
      <c r="BC13" s="1399"/>
      <c r="BF13" s="865" t="s">
        <v>12</v>
      </c>
      <c r="BG13" s="865" t="s">
        <v>375</v>
      </c>
      <c r="BH13" s="1195"/>
    </row>
    <row r="14" spans="1:70" ht="14.25" customHeight="1">
      <c r="A14" s="1320"/>
      <c r="B14" s="1318"/>
      <c r="C14" s="1318"/>
      <c r="D14" s="1318"/>
      <c r="E14" s="1319"/>
      <c r="F14" s="559"/>
      <c r="G14" s="561"/>
      <c r="H14" s="561"/>
      <c r="I14" s="561"/>
      <c r="J14" s="561"/>
      <c r="K14" s="561"/>
      <c r="L14" s="561"/>
      <c r="M14" s="561"/>
      <c r="N14" s="561"/>
      <c r="O14" s="561"/>
      <c r="P14" s="561"/>
      <c r="Q14" s="561"/>
      <c r="R14" s="561"/>
      <c r="S14" s="568" t="s">
        <v>376</v>
      </c>
      <c r="T14" s="644"/>
      <c r="U14" s="644"/>
      <c r="V14" s="644"/>
      <c r="W14" s="644"/>
      <c r="X14" s="1499"/>
      <c r="Y14" s="1129"/>
      <c r="Z14" s="1129"/>
      <c r="AA14" s="1129"/>
      <c r="AB14" s="1129"/>
      <c r="AC14" s="1129"/>
      <c r="AD14" s="1129"/>
      <c r="AE14" s="1129"/>
      <c r="AF14" s="1129"/>
      <c r="AG14" s="1129"/>
      <c r="AH14" s="1129"/>
      <c r="AI14" s="1129"/>
      <c r="AJ14" s="1129"/>
      <c r="AK14" s="1129"/>
      <c r="AL14" s="1129"/>
      <c r="AM14" s="1129"/>
      <c r="AN14" s="1129"/>
      <c r="AO14" s="1129"/>
      <c r="AP14" s="1129"/>
      <c r="AQ14" s="1129"/>
      <c r="AR14" s="1129"/>
      <c r="AS14" s="1129"/>
      <c r="AT14" s="1129"/>
      <c r="AU14" s="1443"/>
      <c r="AV14" s="1443"/>
      <c r="AW14" s="1443"/>
      <c r="AX14" s="1443"/>
      <c r="AY14" s="1443"/>
      <c r="AZ14" s="1443"/>
      <c r="BA14" s="1421"/>
      <c r="BB14" s="1421"/>
      <c r="BC14" s="1400"/>
      <c r="BF14" s="865" t="s">
        <v>377</v>
      </c>
      <c r="BG14" s="865" t="s">
        <v>378</v>
      </c>
      <c r="BH14" s="1192"/>
    </row>
    <row r="15" spans="1:70" ht="15" customHeight="1" thickBot="1">
      <c r="A15" s="1322"/>
      <c r="B15" s="1323"/>
      <c r="C15" s="1323"/>
      <c r="D15" s="1323"/>
      <c r="E15" s="1324"/>
      <c r="F15" s="907" t="s">
        <v>501</v>
      </c>
      <c r="G15" s="1034"/>
      <c r="H15" s="886"/>
      <c r="I15" s="885"/>
      <c r="J15" s="569"/>
      <c r="K15" s="886" t="s">
        <v>715</v>
      </c>
      <c r="L15" s="569"/>
      <c r="M15" s="569"/>
      <c r="N15" s="569"/>
      <c r="O15" s="1500"/>
      <c r="P15" s="570" t="s">
        <v>371</v>
      </c>
      <c r="Q15" s="1501"/>
      <c r="R15" s="570"/>
      <c r="S15" s="569"/>
      <c r="T15" s="569"/>
      <c r="U15" s="569"/>
      <c r="V15" s="569"/>
      <c r="W15" s="569"/>
      <c r="X15" s="571"/>
      <c r="Y15" s="1063"/>
      <c r="Z15" s="1063"/>
      <c r="AA15" s="1063"/>
      <c r="AB15" s="1063"/>
      <c r="AC15" s="1063"/>
      <c r="AD15" s="1063"/>
      <c r="AE15" s="1063"/>
      <c r="AF15" s="1063"/>
      <c r="AG15" s="1063"/>
      <c r="AH15" s="1063"/>
      <c r="AI15" s="1063"/>
      <c r="AJ15" s="1063"/>
      <c r="AK15" s="1063"/>
      <c r="AL15" s="1063"/>
      <c r="AM15" s="1063"/>
      <c r="AN15" s="1063"/>
      <c r="AO15" s="1063"/>
      <c r="AP15" s="1063"/>
      <c r="AQ15" s="1063"/>
      <c r="AR15" s="1063"/>
      <c r="AS15" s="1063"/>
      <c r="AT15" s="1063"/>
      <c r="BF15" s="865" t="s">
        <v>379</v>
      </c>
    </row>
    <row r="16" spans="1:70" ht="15" customHeight="1" thickBot="1">
      <c r="A16" s="1664" t="s">
        <v>837</v>
      </c>
      <c r="B16" s="1664"/>
      <c r="C16" s="1664"/>
      <c r="D16" s="1664"/>
      <c r="E16" s="1665"/>
      <c r="F16" s="1703"/>
      <c r="G16" s="1704"/>
      <c r="H16" s="1705"/>
      <c r="I16" s="1705"/>
      <c r="J16" s="1705"/>
      <c r="K16" s="1705"/>
      <c r="L16" s="1705"/>
      <c r="M16" s="1705"/>
      <c r="N16" s="1705"/>
      <c r="O16" s="1705"/>
      <c r="P16" s="1705"/>
      <c r="Q16" s="1705"/>
      <c r="R16" s="1705"/>
      <c r="S16" s="1705"/>
      <c r="T16" s="1705"/>
      <c r="U16" s="1705"/>
      <c r="V16" s="1705"/>
      <c r="W16" s="1705"/>
      <c r="X16" s="1706"/>
      <c r="Y16" s="1065"/>
      <c r="Z16" s="1065"/>
      <c r="AA16" s="1065"/>
      <c r="AB16" s="1065"/>
      <c r="AC16" s="1065"/>
      <c r="AD16" s="1065"/>
      <c r="AE16" s="1065"/>
      <c r="AF16" s="1065"/>
      <c r="AG16" s="1065"/>
      <c r="AH16" s="1065"/>
      <c r="AI16" s="1065"/>
      <c r="AJ16" s="1065"/>
      <c r="AK16" s="1065"/>
      <c r="AL16" s="1065"/>
      <c r="AM16" s="1065"/>
      <c r="AN16" s="1065"/>
      <c r="AO16" s="1065"/>
      <c r="AP16" s="1065"/>
      <c r="AQ16" s="1065"/>
      <c r="AR16" s="1065"/>
      <c r="AS16" s="1065"/>
      <c r="AT16" s="1065"/>
      <c r="AU16" s="1444"/>
      <c r="AV16" s="1444"/>
      <c r="AW16" s="1444"/>
      <c r="AX16" s="1444"/>
      <c r="AY16" s="1444"/>
      <c r="AZ16" s="1444"/>
      <c r="BA16" s="1422"/>
      <c r="BB16" s="1422"/>
      <c r="BC16" s="1401"/>
      <c r="BF16" s="865" t="s">
        <v>380</v>
      </c>
      <c r="BH16" s="1150"/>
    </row>
    <row r="17" spans="1:61" ht="51" customHeight="1">
      <c r="A17" s="1675" t="s">
        <v>483</v>
      </c>
      <c r="B17" s="1675" t="s">
        <v>833</v>
      </c>
      <c r="C17" s="1675" t="s">
        <v>834</v>
      </c>
      <c r="D17" s="1675" t="s">
        <v>835</v>
      </c>
      <c r="E17" s="1675" t="s">
        <v>836</v>
      </c>
      <c r="F17" s="1712" t="s">
        <v>483</v>
      </c>
      <c r="G17" s="1077"/>
      <c r="H17" s="1735" t="s">
        <v>382</v>
      </c>
      <c r="I17" s="1737" t="s">
        <v>383</v>
      </c>
      <c r="J17" s="1737" t="s">
        <v>381</v>
      </c>
      <c r="K17" s="1753" t="s">
        <v>505</v>
      </c>
      <c r="L17" s="1723" t="s">
        <v>709</v>
      </c>
      <c r="M17" s="1724"/>
      <c r="N17" s="1724"/>
      <c r="O17" s="1724"/>
      <c r="P17" s="1724"/>
      <c r="Q17" s="1724"/>
      <c r="R17" s="1724"/>
      <c r="S17" s="1697" t="s">
        <v>681</v>
      </c>
      <c r="T17" s="1698"/>
      <c r="U17" s="1707" t="s">
        <v>682</v>
      </c>
      <c r="V17" s="1708"/>
      <c r="W17" s="1738" t="s">
        <v>714</v>
      </c>
      <c r="X17" s="1740" t="s">
        <v>713</v>
      </c>
      <c r="Y17" s="1066"/>
      <c r="Z17" s="1066"/>
      <c r="AA17" s="1066"/>
      <c r="AB17" s="1066"/>
      <c r="AC17" s="1066"/>
      <c r="AD17" s="1066"/>
      <c r="AE17" s="1066"/>
      <c r="AF17" s="1066"/>
      <c r="AG17" s="1066"/>
      <c r="AH17" s="1066"/>
      <c r="AI17" s="1066"/>
      <c r="AJ17" s="1066"/>
      <c r="AK17" s="1066"/>
      <c r="AL17" s="1066"/>
      <c r="AM17" s="1066"/>
      <c r="AN17" s="1066"/>
      <c r="AO17" s="1066"/>
      <c r="AP17" s="1066"/>
      <c r="AQ17" s="1066"/>
      <c r="AR17" s="1066"/>
      <c r="AS17" s="1066"/>
      <c r="AT17" s="1066"/>
      <c r="AU17" s="1445"/>
      <c r="AV17" s="1445"/>
      <c r="AW17" s="1445"/>
      <c r="AX17" s="1445"/>
      <c r="AY17" s="1445"/>
      <c r="AZ17" s="1445"/>
      <c r="BA17" s="1402"/>
      <c r="BB17" s="1402"/>
      <c r="BC17" s="1402"/>
      <c r="BF17" s="865" t="s">
        <v>384</v>
      </c>
      <c r="BH17" s="1150"/>
      <c r="BI17" s="1196"/>
    </row>
    <row r="18" spans="1:61" ht="51" customHeight="1">
      <c r="A18" s="1676"/>
      <c r="B18" s="1676"/>
      <c r="C18" s="1676"/>
      <c r="D18" s="1676"/>
      <c r="E18" s="1676"/>
      <c r="F18" s="1713"/>
      <c r="G18" s="1132" t="s">
        <v>721</v>
      </c>
      <c r="H18" s="1736"/>
      <c r="I18" s="1738"/>
      <c r="J18" s="1738"/>
      <c r="K18" s="1754"/>
      <c r="L18" s="1721" t="s">
        <v>385</v>
      </c>
      <c r="M18" s="1662" t="s">
        <v>725</v>
      </c>
      <c r="N18" s="1662" t="s">
        <v>678</v>
      </c>
      <c r="O18" s="1652" t="s">
        <v>707</v>
      </c>
      <c r="P18" s="1653"/>
      <c r="Q18" s="1652" t="s">
        <v>708</v>
      </c>
      <c r="R18" s="1653"/>
      <c r="S18" s="1650" t="s">
        <v>386</v>
      </c>
      <c r="T18" s="1725" t="s">
        <v>387</v>
      </c>
      <c r="U18" s="1707" t="s">
        <v>727</v>
      </c>
      <c r="V18" s="1708"/>
      <c r="W18" s="1738"/>
      <c r="X18" s="1741"/>
      <c r="Y18" s="1654" t="s">
        <v>695</v>
      </c>
      <c r="Z18" s="1655"/>
      <c r="AA18" s="1655"/>
      <c r="AB18" s="1655"/>
      <c r="AC18" s="1655"/>
      <c r="AD18" s="1655"/>
      <c r="AE18" s="1655"/>
      <c r="AF18" s="1655"/>
      <c r="AG18" s="1655"/>
      <c r="AH18" s="1655"/>
      <c r="AI18" s="1655"/>
      <c r="AJ18" s="1655"/>
      <c r="AK18" s="1655"/>
      <c r="AL18" s="1655"/>
      <c r="AM18" s="1655"/>
      <c r="AN18" s="1655"/>
      <c r="AO18" s="1655"/>
      <c r="AP18" s="1655"/>
      <c r="AQ18" s="1655"/>
      <c r="AR18" s="1295"/>
      <c r="AS18" s="1295"/>
      <c r="AT18" s="1295"/>
      <c r="AU18" s="1446"/>
      <c r="AV18" s="1446"/>
      <c r="AW18" s="1446"/>
      <c r="AX18" s="1446"/>
      <c r="AY18" s="1446"/>
      <c r="AZ18" s="1446"/>
      <c r="BA18" s="1403"/>
      <c r="BB18" s="1403"/>
      <c r="BC18" s="1403"/>
      <c r="BH18" s="1150"/>
      <c r="BI18" s="1196"/>
    </row>
    <row r="19" spans="1:61" ht="60.75" customHeight="1" thickBot="1">
      <c r="A19" s="1677"/>
      <c r="B19" s="1677"/>
      <c r="C19" s="1677"/>
      <c r="D19" s="1677"/>
      <c r="E19" s="1677"/>
      <c r="F19" s="1714"/>
      <c r="G19" s="1078"/>
      <c r="H19" s="1736"/>
      <c r="I19" s="1739"/>
      <c r="J19" s="1739"/>
      <c r="K19" s="1755"/>
      <c r="L19" s="1722"/>
      <c r="M19" s="1663"/>
      <c r="N19" s="1663"/>
      <c r="O19" s="1047" t="s">
        <v>679</v>
      </c>
      <c r="P19" s="1047" t="s">
        <v>680</v>
      </c>
      <c r="Q19" s="1047" t="s">
        <v>679</v>
      </c>
      <c r="R19" s="1047" t="s">
        <v>680</v>
      </c>
      <c r="S19" s="1651"/>
      <c r="T19" s="1726"/>
      <c r="U19" s="1044" t="s">
        <v>679</v>
      </c>
      <c r="V19" s="1043" t="s">
        <v>680</v>
      </c>
      <c r="W19" s="1738"/>
      <c r="X19" s="1741"/>
      <c r="Y19" s="1101"/>
      <c r="Z19" s="1082" t="s">
        <v>726</v>
      </c>
      <c r="AA19" s="1079" t="s">
        <v>698</v>
      </c>
      <c r="AB19" s="1082" t="s">
        <v>699</v>
      </c>
      <c r="AC19" s="1082" t="s">
        <v>700</v>
      </c>
      <c r="AD19" s="1079" t="s">
        <v>697</v>
      </c>
      <c r="AE19" s="1079" t="s">
        <v>698</v>
      </c>
      <c r="AF19" s="1082" t="s">
        <v>699</v>
      </c>
      <c r="AG19" s="1082" t="s">
        <v>700</v>
      </c>
      <c r="AH19" s="1079" t="s">
        <v>697</v>
      </c>
      <c r="AI19" s="1079" t="s">
        <v>698</v>
      </c>
      <c r="AJ19" s="1082" t="s">
        <v>699</v>
      </c>
      <c r="AK19" s="1082" t="s">
        <v>700</v>
      </c>
      <c r="AL19" s="1657" t="s">
        <v>686</v>
      </c>
      <c r="AM19" s="1657"/>
      <c r="AN19" s="1657"/>
      <c r="AO19" s="1656" t="s">
        <v>693</v>
      </c>
      <c r="AP19" s="1656"/>
      <c r="AQ19" s="1656"/>
      <c r="AR19" s="1647" t="s">
        <v>870</v>
      </c>
      <c r="AS19" s="1647"/>
      <c r="AT19" s="1647"/>
      <c r="AU19" s="1390" t="s">
        <v>871</v>
      </c>
      <c r="AV19" s="1391"/>
      <c r="AW19" s="1391"/>
      <c r="AX19" s="1392"/>
      <c r="AY19" s="1447"/>
      <c r="AZ19" s="1447"/>
      <c r="BA19" s="1396"/>
      <c r="BB19" s="1396"/>
      <c r="BC19" s="1404"/>
      <c r="BH19" s="1197"/>
      <c r="BI19" s="1734"/>
    </row>
    <row r="20" spans="1:61" ht="4.5" hidden="1" customHeight="1" thickBot="1">
      <c r="F20" s="908"/>
      <c r="G20" s="572"/>
      <c r="H20" s="572"/>
      <c r="I20" s="572"/>
      <c r="J20" s="572" t="s">
        <v>388</v>
      </c>
      <c r="K20" s="572"/>
      <c r="L20" s="1045"/>
      <c r="M20" s="1045"/>
      <c r="N20" s="1042"/>
      <c r="O20" s="1045"/>
      <c r="P20" s="1045"/>
      <c r="Q20" s="1045"/>
      <c r="R20" s="1045"/>
      <c r="S20" s="1045"/>
      <c r="T20" s="1046"/>
      <c r="U20" s="573"/>
      <c r="V20" s="573"/>
      <c r="W20" s="573"/>
      <c r="X20" s="909"/>
      <c r="Y20" s="1102"/>
      <c r="Z20" s="1049"/>
      <c r="AA20" s="1049"/>
      <c r="AB20" s="1049"/>
      <c r="AC20" s="1049"/>
      <c r="AD20" s="1049"/>
      <c r="AE20" s="1049"/>
      <c r="AF20" s="1049"/>
      <c r="AG20" s="1049"/>
      <c r="AH20" s="1049"/>
      <c r="AI20" s="1049"/>
      <c r="AJ20" s="1049"/>
      <c r="AK20" s="1049"/>
      <c r="AL20" s="1049"/>
      <c r="AM20" s="1049"/>
      <c r="AN20" s="1049"/>
      <c r="AO20" s="1049"/>
      <c r="AP20" s="1049"/>
      <c r="AQ20" s="1049"/>
      <c r="AR20" s="1049"/>
      <c r="AS20" s="1049"/>
      <c r="AT20" s="1049"/>
      <c r="AU20" s="1388" t="s">
        <v>872</v>
      </c>
      <c r="AV20" s="1395">
        <f>'Allgemeine Angaben'!L44</f>
        <v>0</v>
      </c>
      <c r="AW20" s="1"/>
      <c r="AX20" s="28"/>
      <c r="BF20" s="866" t="s">
        <v>389</v>
      </c>
      <c r="BI20" s="1734"/>
    </row>
    <row r="21" spans="1:61" ht="30" customHeight="1" thickBot="1">
      <c r="A21" s="1340" t="s">
        <v>512</v>
      </c>
      <c r="B21" s="1336"/>
      <c r="C21" s="1336"/>
      <c r="D21" s="1336"/>
      <c r="E21" s="583"/>
      <c r="F21" s="926" t="s">
        <v>512</v>
      </c>
      <c r="G21" s="1075"/>
      <c r="H21" s="574"/>
      <c r="I21" s="574"/>
      <c r="J21" s="574"/>
      <c r="K21" s="574"/>
      <c r="L21" s="574"/>
      <c r="M21" s="574"/>
      <c r="N21" s="574"/>
      <c r="O21" s="1742"/>
      <c r="P21" s="1742"/>
      <c r="Q21" s="1742"/>
      <c r="R21" s="1742"/>
      <c r="S21" s="1742"/>
      <c r="T21" s="1742"/>
      <c r="U21" s="1742"/>
      <c r="V21" s="1742"/>
      <c r="W21" s="1742"/>
      <c r="X21" s="1743"/>
      <c r="Y21" s="1103"/>
      <c r="Z21" s="1062" t="s">
        <v>683</v>
      </c>
      <c r="AA21" s="1062" t="s">
        <v>683</v>
      </c>
      <c r="AB21" s="1062" t="s">
        <v>683</v>
      </c>
      <c r="AC21" s="1062" t="s">
        <v>683</v>
      </c>
      <c r="AD21" s="1080" t="s">
        <v>684</v>
      </c>
      <c r="AE21" s="1080" t="s">
        <v>684</v>
      </c>
      <c r="AF21" s="1080" t="s">
        <v>684</v>
      </c>
      <c r="AG21" s="1080" t="s">
        <v>684</v>
      </c>
      <c r="AH21" s="1081" t="s">
        <v>685</v>
      </c>
      <c r="AI21" s="1081" t="s">
        <v>685</v>
      </c>
      <c r="AJ21" s="1081" t="s">
        <v>685</v>
      </c>
      <c r="AK21" s="1081" t="s">
        <v>685</v>
      </c>
      <c r="AL21" s="1062" t="s">
        <v>683</v>
      </c>
      <c r="AM21" s="1080" t="s">
        <v>684</v>
      </c>
      <c r="AN21" s="1081" t="s">
        <v>685</v>
      </c>
      <c r="AO21" s="1062" t="s">
        <v>683</v>
      </c>
      <c r="AP21" s="1080" t="s">
        <v>684</v>
      </c>
      <c r="AQ21" s="1081" t="s">
        <v>685</v>
      </c>
      <c r="AR21" s="1062" t="s">
        <v>683</v>
      </c>
      <c r="AS21" s="1080" t="s">
        <v>684</v>
      </c>
      <c r="AT21" s="1081" t="s">
        <v>685</v>
      </c>
      <c r="AU21" s="1389" t="s">
        <v>22</v>
      </c>
      <c r="AV21" s="1389" t="s">
        <v>23</v>
      </c>
      <c r="AW21" s="1389" t="s">
        <v>711</v>
      </c>
      <c r="AX21" s="1393" t="s">
        <v>873</v>
      </c>
      <c r="AY21" s="1448"/>
      <c r="AZ21" s="1448"/>
      <c r="BA21" s="1423"/>
      <c r="BB21" s="1423"/>
      <c r="BC21" s="1405"/>
      <c r="BF21" s="867" t="s">
        <v>378</v>
      </c>
      <c r="BH21" s="1160"/>
      <c r="BI21" s="1734"/>
    </row>
    <row r="22" spans="1:61">
      <c r="A22" s="1338"/>
      <c r="B22" s="1090"/>
      <c r="C22" s="1508"/>
      <c r="D22" s="1508"/>
      <c r="E22" s="1339">
        <f>IFERROR(D22/B22,0)</f>
        <v>0</v>
      </c>
      <c r="F22" s="1144"/>
      <c r="G22" s="838"/>
      <c r="H22" s="1090"/>
      <c r="I22" s="1091"/>
      <c r="J22" s="1091"/>
      <c r="K22" s="1092"/>
      <c r="L22" s="888">
        <f>IFERROR(K22*H22,"")</f>
        <v>0</v>
      </c>
      <c r="M22" s="577"/>
      <c r="N22" s="577"/>
      <c r="O22" s="577"/>
      <c r="P22" s="577"/>
      <c r="Q22" s="577"/>
      <c r="R22" s="1025"/>
      <c r="S22" s="577"/>
      <c r="T22" s="577"/>
      <c r="U22" s="577"/>
      <c r="V22" s="575"/>
      <c r="W22" s="837">
        <f t="shared" ref="W22:W53" si="1">IFERROR(IF(F22&lt;&gt;"GfB",(SUM(L22:O22,Q22,U22)*12+(S22+T22))*(100+$O$12+$O$13)%+((P22+R22+V22)*12),(SUM(L22:O22,Q22,U22)*12+(S22+T22))*(100+$O$15+$O$13)%+((P22+R22+V22)*12)),0)</f>
        <v>0</v>
      </c>
      <c r="X22" s="910">
        <f>IF(ISERROR(W22/H22),0,(W22/H22))</f>
        <v>0</v>
      </c>
      <c r="Y22" s="1096"/>
      <c r="Z22" s="1140">
        <f>(IF(AND($G22="PFK/BFK",$H22&gt;0,$K22&gt;0),($L22+$M22),0))</f>
        <v>0</v>
      </c>
      <c r="AA22" s="1083">
        <f>(IF(AND($G22="PFK/BFK",$H22&gt;0,$K22&gt;0),$N22,0))</f>
        <v>0</v>
      </c>
      <c r="AB22" s="1083">
        <f>(IF(AND($G22="PFK/BFK",$H22&gt;0,$K22&gt;0),($O22+$P22),0))</f>
        <v>0</v>
      </c>
      <c r="AC22" s="1083">
        <f>(IF(AND($G22="PFK/BFK",$H22&gt;0,$K22&gt;0),(($S22+$T22)/12),0))</f>
        <v>0</v>
      </c>
      <c r="AD22" s="1141">
        <f>(IF(AND($G22="PK/BK",$H22&gt;0,$K22&gt;0),($L22+$M22),0))</f>
        <v>0</v>
      </c>
      <c r="AE22" s="1084">
        <f>(IF(AND($G22="PK/BK",$H22&gt;0,$K22&gt;0),$N22,0))</f>
        <v>0</v>
      </c>
      <c r="AF22" s="1084">
        <f>(IF(AND($G22="PK/BK",$H22&gt;0,$K22&gt;0),($O22+$P22),0))</f>
        <v>0</v>
      </c>
      <c r="AG22" s="1084">
        <f>(IF(AND($G22="PK/BK",$H22&gt;0,$K22&gt;0),(($S22+$T22)/12),0))</f>
        <v>0</v>
      </c>
      <c r="AH22" s="1142">
        <f>(IF(AND($G22="PK/BK o.",$H22&gt;0,$K22&gt;0),($L22+$M22),0))</f>
        <v>0</v>
      </c>
      <c r="AI22" s="1085">
        <f>(IF(AND($G22="PK/BK o.",$H22&gt;0,$K22&gt;0),$N22,0))</f>
        <v>0</v>
      </c>
      <c r="AJ22" s="1085">
        <f>(IF(AND($G22="PK/BK o.",$H22&gt;0,$K22&gt;0),($O22+$P22),0))</f>
        <v>0</v>
      </c>
      <c r="AK22" s="1085">
        <f>(IF(AND($G22="PK/BK o.",$H22&gt;0,$K22&gt;0),(($S22+$T22)/12),0))</f>
        <v>0</v>
      </c>
      <c r="AL22" s="1067">
        <f>IF(AND($G22="PFK/BFK",$H22&gt;0,$K22&gt;0),$H22,0)</f>
        <v>0</v>
      </c>
      <c r="AM22" s="1067">
        <f>IF(AND($G22="PK/BK",$H22&gt;0,$K22&gt;0),$H22,0)</f>
        <v>0</v>
      </c>
      <c r="AN22" s="1067">
        <f>IF(AND($G22="PK/BK o.",$H22&gt;0,$K22&gt;0),$H22,0)</f>
        <v>0</v>
      </c>
      <c r="AO22" s="1068">
        <f>IF(AND($G22="PFK/BFK",$H22&gt;0,$K22&gt;0),$W22,0)</f>
        <v>0</v>
      </c>
      <c r="AP22" s="1068">
        <f>IF(AND($G22="PK/BK",$H22&gt;0,$K22&gt;0),$W22,0)</f>
        <v>0</v>
      </c>
      <c r="AQ22" s="1383">
        <f>IF(AND($G22="PK/BK o.",$H22&gt;0,$K22&gt;0),$W22,0)</f>
        <v>0</v>
      </c>
      <c r="AR22" s="1440">
        <f>IF(AND($G22&lt;&gt;"",$H22&gt;0,$K22&gt;0),$H22,0)</f>
        <v>0</v>
      </c>
      <c r="AS22" s="1439"/>
      <c r="AT22" s="1439"/>
      <c r="AU22" s="1381">
        <v>1</v>
      </c>
      <c r="AV22" s="1381">
        <v>40</v>
      </c>
      <c r="AW22" s="1381">
        <v>0.75</v>
      </c>
      <c r="AX22" s="1394">
        <f>IF(AV20&lt;AU23,AW22,IF(AV20&lt;AU24,AW23,IF(AV20&lt;AU25,AW24,AW25)))</f>
        <v>0.75</v>
      </c>
      <c r="AY22" s="1449"/>
      <c r="AZ22" s="1449"/>
      <c r="BA22" s="1424"/>
      <c r="BB22" s="1424"/>
      <c r="BC22" s="1406"/>
      <c r="BF22" s="867" t="s">
        <v>390</v>
      </c>
      <c r="BH22" s="1198"/>
    </row>
    <row r="23" spans="1:61">
      <c r="A23" s="1143"/>
      <c r="B23" s="1093"/>
      <c r="C23" s="1509"/>
      <c r="D23" s="1509"/>
      <c r="E23" s="1328">
        <f t="shared" ref="E23:E86" si="2">IFERROR(D23/B23,0)</f>
        <v>0</v>
      </c>
      <c r="F23" s="1143"/>
      <c r="G23" s="1035"/>
      <c r="H23" s="1093"/>
      <c r="I23" s="1094"/>
      <c r="J23" s="1094"/>
      <c r="K23" s="1095"/>
      <c r="L23" s="888">
        <f t="shared" ref="L23:L86" si="3">IFERROR(K23*H23,"")</f>
        <v>0</v>
      </c>
      <c r="M23" s="577"/>
      <c r="N23" s="577"/>
      <c r="O23" s="577"/>
      <c r="P23" s="577"/>
      <c r="Q23" s="577"/>
      <c r="R23" s="1025"/>
      <c r="S23" s="577"/>
      <c r="T23" s="577"/>
      <c r="U23" s="577"/>
      <c r="V23" s="577"/>
      <c r="W23" s="837">
        <f t="shared" si="1"/>
        <v>0</v>
      </c>
      <c r="X23" s="910">
        <f t="shared" ref="X23:X71" si="4">IF(ISERROR(W23/H23),0,(W23/H23))</f>
        <v>0</v>
      </c>
      <c r="Y23" s="1096"/>
      <c r="Z23" s="1140">
        <f t="shared" ref="Z23:Z86" si="5">(IF(AND($G23="PFK/BFK",$H23&gt;0,$K23&gt;0),($L23+$M23),0))</f>
        <v>0</v>
      </c>
      <c r="AA23" s="1083">
        <f t="shared" ref="AA23:AA86" si="6">(IF(AND($G23="PFK/BFK",$H23&gt;0,$K23&gt;0),$N23,0))</f>
        <v>0</v>
      </c>
      <c r="AB23" s="1083">
        <f t="shared" ref="AB23:AB86" si="7">(IF(AND($G23="PFK/BFK",$H23&gt;0,$K23&gt;0),($O23+$P23),0))</f>
        <v>0</v>
      </c>
      <c r="AC23" s="1083">
        <f t="shared" ref="AC23:AC86" si="8">(IF(AND($G23="PFK/BFK",$H23&gt;0,$K23&gt;0),(($S23+$T23)/12),0))</f>
        <v>0</v>
      </c>
      <c r="AD23" s="1141">
        <f t="shared" ref="AD23:AD86" si="9">(IF(AND($G23="PK/BK",$H23&gt;0,$K23&gt;0),($L23+$M23),0))</f>
        <v>0</v>
      </c>
      <c r="AE23" s="1084">
        <f t="shared" ref="AE23:AE86" si="10">(IF(AND($G23="PK/BK",$H23&gt;0,$K23&gt;0),$N23,0))</f>
        <v>0</v>
      </c>
      <c r="AF23" s="1084">
        <f t="shared" ref="AF23:AF86" si="11">(IF(AND($G23="PK/BK",$H23&gt;0,$K23&gt;0),($O23+$P23),0))</f>
        <v>0</v>
      </c>
      <c r="AG23" s="1084">
        <f t="shared" ref="AG23:AG86" si="12">(IF(AND($G23="PK/BK",$H23&gt;0,$K23&gt;0),(($S23+$T23)/12),0))</f>
        <v>0</v>
      </c>
      <c r="AH23" s="1142">
        <f t="shared" ref="AH23:AH86" si="13">(IF(AND($G23="PK/BK o.",$H23&gt;0,$K23&gt;0),($L23+$M23),0))</f>
        <v>0</v>
      </c>
      <c r="AI23" s="1085">
        <f t="shared" ref="AI23:AI86" si="14">(IF(AND($G23="PK/BK o.",$H23&gt;0,$K23&gt;0),$N23,0))</f>
        <v>0</v>
      </c>
      <c r="AJ23" s="1085">
        <f t="shared" ref="AJ23:AJ86" si="15">(IF(AND($G23="PK/BK o.",$H23&gt;0,$K23&gt;0),($O23+$P23),0))</f>
        <v>0</v>
      </c>
      <c r="AK23" s="1085">
        <f t="shared" ref="AK23:AK86" si="16">(IF(AND($G23="PK/BK o.",$H23&gt;0,$K23&gt;0),(($S23+$T23)/12),0))</f>
        <v>0</v>
      </c>
      <c r="AL23" s="1067">
        <f t="shared" ref="AL23:AL86" si="17">IF(AND($G23="PFK/BFK",$H23&gt;0,$K23&gt;0),$H23,0)</f>
        <v>0</v>
      </c>
      <c r="AM23" s="1067">
        <f t="shared" ref="AM23:AM86" si="18">IF(AND($G23="PK/BK",$H23&gt;0,$K23&gt;0),$H23,0)</f>
        <v>0</v>
      </c>
      <c r="AN23" s="1067">
        <f t="shared" ref="AN23:AN86" si="19">IF(AND($G23="PK/BK o.",$H23&gt;0,$K23&gt;0),$H23,0)</f>
        <v>0</v>
      </c>
      <c r="AO23" s="1068">
        <f t="shared" ref="AO23:AO86" si="20">IF(AND($G23="PFK/BFK",$H23&gt;0,$K23&gt;0),$W23,0)</f>
        <v>0</v>
      </c>
      <c r="AP23" s="1068">
        <f t="shared" ref="AP23:AP86" si="21">IF(AND($G23="PK/BK",$H23&gt;0,$K23&gt;0),$W23,0)</f>
        <v>0</v>
      </c>
      <c r="AQ23" s="1383">
        <f t="shared" ref="AQ23:AQ86" si="22">IF(AND($G23="PK/BK o.",$H23&gt;0,$K23&gt;0),$W23,0)</f>
        <v>0</v>
      </c>
      <c r="AR23" s="1440">
        <f t="shared" ref="AR23:AR86" si="23">IF(AND($G23&lt;&gt;"",$H23&gt;0,$K23&gt;0),$H23,0)</f>
        <v>0</v>
      </c>
      <c r="AS23" s="1439"/>
      <c r="AT23" s="1439"/>
      <c r="AU23" s="1381">
        <v>41</v>
      </c>
      <c r="AV23" s="1381">
        <v>80</v>
      </c>
      <c r="AW23" s="1381">
        <v>1</v>
      </c>
      <c r="AX23" s="28"/>
      <c r="AY23" s="1449"/>
      <c r="AZ23" s="1449"/>
      <c r="BA23" s="1424"/>
      <c r="BB23" s="1424"/>
      <c r="BC23" s="1406"/>
      <c r="BF23" s="867"/>
      <c r="BH23" s="1194"/>
    </row>
    <row r="24" spans="1:61">
      <c r="A24" s="828"/>
      <c r="B24" s="1093"/>
      <c r="C24" s="1509"/>
      <c r="D24" s="1509"/>
      <c r="E24" s="1328">
        <f t="shared" si="2"/>
        <v>0</v>
      </c>
      <c r="F24" s="828"/>
      <c r="G24" s="1035"/>
      <c r="H24" s="1093"/>
      <c r="I24" s="1094"/>
      <c r="J24" s="1094"/>
      <c r="K24" s="1095"/>
      <c r="L24" s="888">
        <f t="shared" si="3"/>
        <v>0</v>
      </c>
      <c r="M24" s="577"/>
      <c r="N24" s="577"/>
      <c r="O24" s="577"/>
      <c r="P24" s="577"/>
      <c r="Q24" s="577"/>
      <c r="R24" s="1025"/>
      <c r="S24" s="577"/>
      <c r="T24" s="577"/>
      <c r="U24" s="577"/>
      <c r="V24" s="577"/>
      <c r="W24" s="837">
        <f t="shared" si="1"/>
        <v>0</v>
      </c>
      <c r="X24" s="910">
        <f t="shared" si="4"/>
        <v>0</v>
      </c>
      <c r="Y24" s="1096"/>
      <c r="Z24" s="1140">
        <f t="shared" si="5"/>
        <v>0</v>
      </c>
      <c r="AA24" s="1083">
        <f t="shared" si="6"/>
        <v>0</v>
      </c>
      <c r="AB24" s="1083">
        <f t="shared" si="7"/>
        <v>0</v>
      </c>
      <c r="AC24" s="1083">
        <f t="shared" si="8"/>
        <v>0</v>
      </c>
      <c r="AD24" s="1141">
        <f t="shared" si="9"/>
        <v>0</v>
      </c>
      <c r="AE24" s="1084">
        <f t="shared" si="10"/>
        <v>0</v>
      </c>
      <c r="AF24" s="1084">
        <f t="shared" si="11"/>
        <v>0</v>
      </c>
      <c r="AG24" s="1084">
        <f t="shared" si="12"/>
        <v>0</v>
      </c>
      <c r="AH24" s="1142">
        <f t="shared" si="13"/>
        <v>0</v>
      </c>
      <c r="AI24" s="1085">
        <f t="shared" si="14"/>
        <v>0</v>
      </c>
      <c r="AJ24" s="1085">
        <f t="shared" si="15"/>
        <v>0</v>
      </c>
      <c r="AK24" s="1085">
        <f t="shared" si="16"/>
        <v>0</v>
      </c>
      <c r="AL24" s="1067">
        <f t="shared" si="17"/>
        <v>0</v>
      </c>
      <c r="AM24" s="1067">
        <f t="shared" si="18"/>
        <v>0</v>
      </c>
      <c r="AN24" s="1067">
        <f t="shared" si="19"/>
        <v>0</v>
      </c>
      <c r="AO24" s="1068">
        <f t="shared" si="20"/>
        <v>0</v>
      </c>
      <c r="AP24" s="1068">
        <f t="shared" si="21"/>
        <v>0</v>
      </c>
      <c r="AQ24" s="1383">
        <f t="shared" si="22"/>
        <v>0</v>
      </c>
      <c r="AR24" s="1440">
        <f t="shared" si="23"/>
        <v>0</v>
      </c>
      <c r="AS24" s="1439"/>
      <c r="AT24" s="1439"/>
      <c r="AU24" s="1381">
        <v>81</v>
      </c>
      <c r="AV24" s="1381">
        <v>150</v>
      </c>
      <c r="AW24" s="1381">
        <v>1.25</v>
      </c>
      <c r="AX24" s="28"/>
      <c r="AY24" s="1449"/>
      <c r="AZ24" s="1449"/>
      <c r="BA24" s="1424"/>
      <c r="BB24" s="1424"/>
      <c r="BC24" s="1406"/>
      <c r="BF24" s="867"/>
    </row>
    <row r="25" spans="1:61">
      <c r="A25" s="828"/>
      <c r="B25" s="1093"/>
      <c r="C25" s="1509"/>
      <c r="D25" s="1509"/>
      <c r="E25" s="1328">
        <f t="shared" si="2"/>
        <v>0</v>
      </c>
      <c r="F25" s="828"/>
      <c r="G25" s="1035"/>
      <c r="H25" s="1093"/>
      <c r="I25" s="1094"/>
      <c r="J25" s="1094"/>
      <c r="K25" s="1095"/>
      <c r="L25" s="888">
        <f t="shared" si="3"/>
        <v>0</v>
      </c>
      <c r="M25" s="577"/>
      <c r="N25" s="577"/>
      <c r="O25" s="577"/>
      <c r="P25" s="577"/>
      <c r="Q25" s="577"/>
      <c r="R25" s="577"/>
      <c r="S25" s="577"/>
      <c r="T25" s="577"/>
      <c r="U25" s="577"/>
      <c r="V25" s="577"/>
      <c r="W25" s="837">
        <f t="shared" si="1"/>
        <v>0</v>
      </c>
      <c r="X25" s="910">
        <f t="shared" si="4"/>
        <v>0</v>
      </c>
      <c r="Y25" s="1096"/>
      <c r="Z25" s="1140">
        <f t="shared" si="5"/>
        <v>0</v>
      </c>
      <c r="AA25" s="1083">
        <f t="shared" si="6"/>
        <v>0</v>
      </c>
      <c r="AB25" s="1083">
        <f t="shared" si="7"/>
        <v>0</v>
      </c>
      <c r="AC25" s="1083">
        <f t="shared" si="8"/>
        <v>0</v>
      </c>
      <c r="AD25" s="1141">
        <f t="shared" si="9"/>
        <v>0</v>
      </c>
      <c r="AE25" s="1084">
        <f t="shared" si="10"/>
        <v>0</v>
      </c>
      <c r="AF25" s="1084">
        <f t="shared" si="11"/>
        <v>0</v>
      </c>
      <c r="AG25" s="1084">
        <f t="shared" si="12"/>
        <v>0</v>
      </c>
      <c r="AH25" s="1142">
        <f t="shared" si="13"/>
        <v>0</v>
      </c>
      <c r="AI25" s="1085">
        <f t="shared" si="14"/>
        <v>0</v>
      </c>
      <c r="AJ25" s="1085">
        <f t="shared" si="15"/>
        <v>0</v>
      </c>
      <c r="AK25" s="1085">
        <f t="shared" si="16"/>
        <v>0</v>
      </c>
      <c r="AL25" s="1067">
        <f t="shared" si="17"/>
        <v>0</v>
      </c>
      <c r="AM25" s="1067">
        <f t="shared" si="18"/>
        <v>0</v>
      </c>
      <c r="AN25" s="1067">
        <f t="shared" si="19"/>
        <v>0</v>
      </c>
      <c r="AO25" s="1068">
        <f t="shared" si="20"/>
        <v>0</v>
      </c>
      <c r="AP25" s="1068">
        <f t="shared" si="21"/>
        <v>0</v>
      </c>
      <c r="AQ25" s="1383">
        <f t="shared" si="22"/>
        <v>0</v>
      </c>
      <c r="AR25" s="1440">
        <f t="shared" si="23"/>
        <v>0</v>
      </c>
      <c r="AS25" s="1439"/>
      <c r="AT25" s="1439"/>
      <c r="AU25" s="1381">
        <v>151</v>
      </c>
      <c r="AV25" s="1387" t="s">
        <v>874</v>
      </c>
      <c r="AW25" s="1381">
        <v>2</v>
      </c>
      <c r="AX25" s="44"/>
      <c r="AY25" s="1449"/>
      <c r="AZ25" s="1449"/>
      <c r="BA25" s="1424"/>
      <c r="BB25" s="1424"/>
      <c r="BC25" s="1406"/>
      <c r="BF25" s="867"/>
      <c r="BH25" s="1194"/>
    </row>
    <row r="26" spans="1:61">
      <c r="A26" s="828"/>
      <c r="B26" s="1093"/>
      <c r="C26" s="1509"/>
      <c r="D26" s="1509"/>
      <c r="E26" s="1328">
        <f t="shared" si="2"/>
        <v>0</v>
      </c>
      <c r="F26" s="828"/>
      <c r="G26" s="1035"/>
      <c r="H26" s="1093"/>
      <c r="I26" s="1094"/>
      <c r="J26" s="1094"/>
      <c r="K26" s="1095"/>
      <c r="L26" s="888">
        <f t="shared" si="3"/>
        <v>0</v>
      </c>
      <c r="M26" s="577"/>
      <c r="N26" s="577"/>
      <c r="O26" s="577"/>
      <c r="P26" s="577"/>
      <c r="Q26" s="577"/>
      <c r="R26" s="577"/>
      <c r="S26" s="577"/>
      <c r="T26" s="577"/>
      <c r="U26" s="577"/>
      <c r="V26" s="577"/>
      <c r="W26" s="837">
        <f t="shared" si="1"/>
        <v>0</v>
      </c>
      <c r="X26" s="910">
        <f t="shared" si="4"/>
        <v>0</v>
      </c>
      <c r="Y26" s="1096"/>
      <c r="Z26" s="1140">
        <f t="shared" si="5"/>
        <v>0</v>
      </c>
      <c r="AA26" s="1083">
        <f t="shared" si="6"/>
        <v>0</v>
      </c>
      <c r="AB26" s="1083">
        <f t="shared" si="7"/>
        <v>0</v>
      </c>
      <c r="AC26" s="1083">
        <f t="shared" si="8"/>
        <v>0</v>
      </c>
      <c r="AD26" s="1141">
        <f t="shared" si="9"/>
        <v>0</v>
      </c>
      <c r="AE26" s="1084">
        <f t="shared" si="10"/>
        <v>0</v>
      </c>
      <c r="AF26" s="1084">
        <f t="shared" si="11"/>
        <v>0</v>
      </c>
      <c r="AG26" s="1084">
        <f t="shared" si="12"/>
        <v>0</v>
      </c>
      <c r="AH26" s="1142">
        <f t="shared" si="13"/>
        <v>0</v>
      </c>
      <c r="AI26" s="1085">
        <f t="shared" si="14"/>
        <v>0</v>
      </c>
      <c r="AJ26" s="1085">
        <f t="shared" si="15"/>
        <v>0</v>
      </c>
      <c r="AK26" s="1085">
        <f t="shared" si="16"/>
        <v>0</v>
      </c>
      <c r="AL26" s="1067">
        <f t="shared" si="17"/>
        <v>0</v>
      </c>
      <c r="AM26" s="1067">
        <f t="shared" si="18"/>
        <v>0</v>
      </c>
      <c r="AN26" s="1067">
        <f t="shared" si="19"/>
        <v>0</v>
      </c>
      <c r="AO26" s="1068">
        <f t="shared" si="20"/>
        <v>0</v>
      </c>
      <c r="AP26" s="1068">
        <f t="shared" si="21"/>
        <v>0</v>
      </c>
      <c r="AQ26" s="1383">
        <f t="shared" si="22"/>
        <v>0</v>
      </c>
      <c r="AR26" s="1440">
        <f t="shared" si="23"/>
        <v>0</v>
      </c>
      <c r="AS26" s="1439"/>
      <c r="AT26" s="1439"/>
      <c r="AU26" s="1"/>
      <c r="AV26" s="1"/>
      <c r="AW26" s="1"/>
      <c r="AX26" s="1"/>
      <c r="AY26" s="1449"/>
      <c r="AZ26" s="1449"/>
      <c r="BA26" s="1424"/>
      <c r="BB26" s="1424"/>
      <c r="BC26" s="1406"/>
      <c r="BF26" s="867"/>
      <c r="BH26" s="1194"/>
    </row>
    <row r="27" spans="1:61">
      <c r="A27" s="828"/>
      <c r="B27" s="1093"/>
      <c r="C27" s="1509"/>
      <c r="D27" s="1509"/>
      <c r="E27" s="1328">
        <f t="shared" si="2"/>
        <v>0</v>
      </c>
      <c r="F27" s="828"/>
      <c r="G27" s="1035"/>
      <c r="H27" s="1093"/>
      <c r="I27" s="1094"/>
      <c r="J27" s="1094"/>
      <c r="K27" s="1095"/>
      <c r="L27" s="888">
        <f t="shared" si="3"/>
        <v>0</v>
      </c>
      <c r="M27" s="577"/>
      <c r="N27" s="577"/>
      <c r="O27" s="577"/>
      <c r="P27" s="577"/>
      <c r="Q27" s="577"/>
      <c r="R27" s="577"/>
      <c r="S27" s="577"/>
      <c r="T27" s="577"/>
      <c r="U27" s="577"/>
      <c r="V27" s="577"/>
      <c r="W27" s="837">
        <f t="shared" si="1"/>
        <v>0</v>
      </c>
      <c r="X27" s="910">
        <f t="shared" si="4"/>
        <v>0</v>
      </c>
      <c r="Y27" s="1096"/>
      <c r="Z27" s="1140">
        <f t="shared" si="5"/>
        <v>0</v>
      </c>
      <c r="AA27" s="1083">
        <f t="shared" si="6"/>
        <v>0</v>
      </c>
      <c r="AB27" s="1083">
        <f t="shared" si="7"/>
        <v>0</v>
      </c>
      <c r="AC27" s="1083">
        <f t="shared" si="8"/>
        <v>0</v>
      </c>
      <c r="AD27" s="1141">
        <f t="shared" si="9"/>
        <v>0</v>
      </c>
      <c r="AE27" s="1084">
        <f t="shared" si="10"/>
        <v>0</v>
      </c>
      <c r="AF27" s="1084">
        <f t="shared" si="11"/>
        <v>0</v>
      </c>
      <c r="AG27" s="1084">
        <f t="shared" si="12"/>
        <v>0</v>
      </c>
      <c r="AH27" s="1142">
        <f t="shared" si="13"/>
        <v>0</v>
      </c>
      <c r="AI27" s="1085">
        <f t="shared" si="14"/>
        <v>0</v>
      </c>
      <c r="AJ27" s="1085">
        <f t="shared" si="15"/>
        <v>0</v>
      </c>
      <c r="AK27" s="1085">
        <f t="shared" si="16"/>
        <v>0</v>
      </c>
      <c r="AL27" s="1067">
        <f t="shared" si="17"/>
        <v>0</v>
      </c>
      <c r="AM27" s="1067">
        <f t="shared" si="18"/>
        <v>0</v>
      </c>
      <c r="AN27" s="1067">
        <f t="shared" si="19"/>
        <v>0</v>
      </c>
      <c r="AO27" s="1068">
        <f t="shared" si="20"/>
        <v>0</v>
      </c>
      <c r="AP27" s="1068">
        <f t="shared" si="21"/>
        <v>0</v>
      </c>
      <c r="AQ27" s="1383">
        <f t="shared" si="22"/>
        <v>0</v>
      </c>
      <c r="AR27" s="1440">
        <f t="shared" si="23"/>
        <v>0</v>
      </c>
      <c r="AS27" s="1439"/>
      <c r="AT27" s="1439"/>
      <c r="AU27" s="1727" t="s">
        <v>864</v>
      </c>
      <c r="AV27" s="1728"/>
      <c r="AW27" s="1728"/>
      <c r="AX27" s="1728"/>
      <c r="AY27" s="1728"/>
      <c r="AZ27" s="1728"/>
      <c r="BA27" s="1728"/>
      <c r="BB27" s="1728"/>
      <c r="BC27" s="1729"/>
      <c r="BF27" s="867"/>
      <c r="BH27" s="1194"/>
    </row>
    <row r="28" spans="1:61" ht="15" customHeight="1">
      <c r="A28" s="828"/>
      <c r="B28" s="1093"/>
      <c r="C28" s="1509"/>
      <c r="D28" s="1509"/>
      <c r="E28" s="1328">
        <f t="shared" si="2"/>
        <v>0</v>
      </c>
      <c r="F28" s="828"/>
      <c r="G28" s="1035"/>
      <c r="H28" s="1093"/>
      <c r="I28" s="1094"/>
      <c r="J28" s="1094"/>
      <c r="K28" s="1095"/>
      <c r="L28" s="888">
        <f t="shared" si="3"/>
        <v>0</v>
      </c>
      <c r="M28" s="577"/>
      <c r="N28" s="577"/>
      <c r="O28" s="577"/>
      <c r="P28" s="577"/>
      <c r="Q28" s="577"/>
      <c r="R28" s="577"/>
      <c r="S28" s="577"/>
      <c r="T28" s="577"/>
      <c r="U28" s="577"/>
      <c r="V28" s="577"/>
      <c r="W28" s="837">
        <f t="shared" si="1"/>
        <v>0</v>
      </c>
      <c r="X28" s="910">
        <f t="shared" si="4"/>
        <v>0</v>
      </c>
      <c r="Y28" s="1096"/>
      <c r="Z28" s="1140">
        <f t="shared" si="5"/>
        <v>0</v>
      </c>
      <c r="AA28" s="1083">
        <f t="shared" si="6"/>
        <v>0</v>
      </c>
      <c r="AB28" s="1083">
        <f t="shared" si="7"/>
        <v>0</v>
      </c>
      <c r="AC28" s="1083">
        <f t="shared" si="8"/>
        <v>0</v>
      </c>
      <c r="AD28" s="1141">
        <f t="shared" si="9"/>
        <v>0</v>
      </c>
      <c r="AE28" s="1084">
        <f t="shared" si="10"/>
        <v>0</v>
      </c>
      <c r="AF28" s="1084">
        <f t="shared" si="11"/>
        <v>0</v>
      </c>
      <c r="AG28" s="1084">
        <f t="shared" si="12"/>
        <v>0</v>
      </c>
      <c r="AH28" s="1142">
        <f t="shared" si="13"/>
        <v>0</v>
      </c>
      <c r="AI28" s="1085">
        <f t="shared" si="14"/>
        <v>0</v>
      </c>
      <c r="AJ28" s="1085">
        <f t="shared" si="15"/>
        <v>0</v>
      </c>
      <c r="AK28" s="1085">
        <f t="shared" si="16"/>
        <v>0</v>
      </c>
      <c r="AL28" s="1067">
        <f t="shared" si="17"/>
        <v>0</v>
      </c>
      <c r="AM28" s="1067">
        <f t="shared" si="18"/>
        <v>0</v>
      </c>
      <c r="AN28" s="1067">
        <f t="shared" si="19"/>
        <v>0</v>
      </c>
      <c r="AO28" s="1068">
        <f t="shared" si="20"/>
        <v>0</v>
      </c>
      <c r="AP28" s="1068">
        <f t="shared" si="21"/>
        <v>0</v>
      </c>
      <c r="AQ28" s="1383">
        <f t="shared" si="22"/>
        <v>0</v>
      </c>
      <c r="AR28" s="1440">
        <f t="shared" si="23"/>
        <v>0</v>
      </c>
      <c r="AS28" s="1439"/>
      <c r="AT28" s="1439"/>
      <c r="AU28" s="1352"/>
      <c r="AV28" s="1000" t="s">
        <v>862</v>
      </c>
      <c r="AW28" s="1350" t="s">
        <v>822</v>
      </c>
      <c r="AX28" s="1310" t="s">
        <v>825</v>
      </c>
      <c r="AY28" s="1309" t="s">
        <v>823</v>
      </c>
      <c r="AZ28" s="1310" t="s">
        <v>826</v>
      </c>
      <c r="BA28" s="1309" t="s">
        <v>824</v>
      </c>
      <c r="BB28" s="1310" t="s">
        <v>827</v>
      </c>
      <c r="BC28" s="1351" t="s">
        <v>42</v>
      </c>
      <c r="BF28" s="867"/>
    </row>
    <row r="29" spans="1:61" ht="15">
      <c r="A29" s="828"/>
      <c r="B29" s="1093"/>
      <c r="C29" s="1509"/>
      <c r="D29" s="1509"/>
      <c r="E29" s="1328">
        <f t="shared" si="2"/>
        <v>0</v>
      </c>
      <c r="F29" s="828"/>
      <c r="G29" s="1035"/>
      <c r="H29" s="1093"/>
      <c r="I29" s="1094"/>
      <c r="J29" s="1094"/>
      <c r="K29" s="1095"/>
      <c r="L29" s="888">
        <f t="shared" si="3"/>
        <v>0</v>
      </c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837">
        <f t="shared" si="1"/>
        <v>0</v>
      </c>
      <c r="X29" s="910">
        <f t="shared" si="4"/>
        <v>0</v>
      </c>
      <c r="Y29" s="1096"/>
      <c r="Z29" s="1140">
        <f t="shared" si="5"/>
        <v>0</v>
      </c>
      <c r="AA29" s="1083">
        <f t="shared" si="6"/>
        <v>0</v>
      </c>
      <c r="AB29" s="1083">
        <f t="shared" si="7"/>
        <v>0</v>
      </c>
      <c r="AC29" s="1083">
        <f t="shared" si="8"/>
        <v>0</v>
      </c>
      <c r="AD29" s="1141">
        <f t="shared" si="9"/>
        <v>0</v>
      </c>
      <c r="AE29" s="1084">
        <f t="shared" si="10"/>
        <v>0</v>
      </c>
      <c r="AF29" s="1084">
        <f t="shared" si="11"/>
        <v>0</v>
      </c>
      <c r="AG29" s="1084">
        <f t="shared" si="12"/>
        <v>0</v>
      </c>
      <c r="AH29" s="1142">
        <f t="shared" si="13"/>
        <v>0</v>
      </c>
      <c r="AI29" s="1085">
        <f t="shared" si="14"/>
        <v>0</v>
      </c>
      <c r="AJ29" s="1085">
        <f t="shared" si="15"/>
        <v>0</v>
      </c>
      <c r="AK29" s="1085">
        <f t="shared" si="16"/>
        <v>0</v>
      </c>
      <c r="AL29" s="1067">
        <f t="shared" si="17"/>
        <v>0</v>
      </c>
      <c r="AM29" s="1067">
        <f t="shared" si="18"/>
        <v>0</v>
      </c>
      <c r="AN29" s="1067">
        <f t="shared" si="19"/>
        <v>0</v>
      </c>
      <c r="AO29" s="1068">
        <f t="shared" si="20"/>
        <v>0</v>
      </c>
      <c r="AP29" s="1068">
        <f t="shared" si="21"/>
        <v>0</v>
      </c>
      <c r="AQ29" s="1383">
        <f t="shared" si="22"/>
        <v>0</v>
      </c>
      <c r="AR29" s="1440">
        <f t="shared" si="23"/>
        <v>0</v>
      </c>
      <c r="AS29" s="1439"/>
      <c r="AT29" s="1439"/>
      <c r="AU29" s="1367" t="s">
        <v>117</v>
      </c>
      <c r="AV29" s="987">
        <f>Belegung!E26</f>
        <v>0</v>
      </c>
      <c r="AW29" s="1352">
        <v>7.6999999999999999E-2</v>
      </c>
      <c r="AX29" s="1311">
        <f>$AV29*AW29</f>
        <v>0</v>
      </c>
      <c r="AY29" s="999">
        <v>5.6399999999999999E-2</v>
      </c>
      <c r="AZ29" s="1311">
        <f>$AV29*AY29</f>
        <v>0</v>
      </c>
      <c r="BA29" s="999">
        <v>8.72E-2</v>
      </c>
      <c r="BB29" s="1311">
        <f>$AV29*BA29</f>
        <v>0</v>
      </c>
      <c r="BC29" s="1353"/>
      <c r="BF29" s="867"/>
      <c r="BH29" s="1199"/>
    </row>
    <row r="30" spans="1:61" ht="15">
      <c r="A30" s="828"/>
      <c r="B30" s="1093"/>
      <c r="C30" s="1509"/>
      <c r="D30" s="1509"/>
      <c r="E30" s="1328">
        <f t="shared" si="2"/>
        <v>0</v>
      </c>
      <c r="F30" s="828"/>
      <c r="G30" s="1035"/>
      <c r="H30" s="1093"/>
      <c r="I30" s="1094"/>
      <c r="J30" s="1094"/>
      <c r="K30" s="1095"/>
      <c r="L30" s="888">
        <f t="shared" si="3"/>
        <v>0</v>
      </c>
      <c r="M30" s="577"/>
      <c r="N30" s="577"/>
      <c r="O30" s="577"/>
      <c r="P30" s="577"/>
      <c r="Q30" s="577"/>
      <c r="R30" s="577"/>
      <c r="S30" s="577"/>
      <c r="T30" s="577"/>
      <c r="U30" s="577"/>
      <c r="V30" s="577"/>
      <c r="W30" s="837">
        <f t="shared" si="1"/>
        <v>0</v>
      </c>
      <c r="X30" s="910">
        <f t="shared" si="4"/>
        <v>0</v>
      </c>
      <c r="Y30" s="1096"/>
      <c r="Z30" s="1140">
        <f t="shared" si="5"/>
        <v>0</v>
      </c>
      <c r="AA30" s="1083">
        <f t="shared" si="6"/>
        <v>0</v>
      </c>
      <c r="AB30" s="1083">
        <f t="shared" si="7"/>
        <v>0</v>
      </c>
      <c r="AC30" s="1083">
        <f t="shared" si="8"/>
        <v>0</v>
      </c>
      <c r="AD30" s="1141">
        <f t="shared" si="9"/>
        <v>0</v>
      </c>
      <c r="AE30" s="1084">
        <f t="shared" si="10"/>
        <v>0</v>
      </c>
      <c r="AF30" s="1084">
        <f t="shared" si="11"/>
        <v>0</v>
      </c>
      <c r="AG30" s="1084">
        <f t="shared" si="12"/>
        <v>0</v>
      </c>
      <c r="AH30" s="1142">
        <f t="shared" si="13"/>
        <v>0</v>
      </c>
      <c r="AI30" s="1085">
        <f t="shared" si="14"/>
        <v>0</v>
      </c>
      <c r="AJ30" s="1085">
        <f t="shared" si="15"/>
        <v>0</v>
      </c>
      <c r="AK30" s="1085">
        <f t="shared" si="16"/>
        <v>0</v>
      </c>
      <c r="AL30" s="1067">
        <f t="shared" si="17"/>
        <v>0</v>
      </c>
      <c r="AM30" s="1067">
        <f t="shared" si="18"/>
        <v>0</v>
      </c>
      <c r="AN30" s="1067">
        <f t="shared" si="19"/>
        <v>0</v>
      </c>
      <c r="AO30" s="1068">
        <f t="shared" si="20"/>
        <v>0</v>
      </c>
      <c r="AP30" s="1068">
        <f t="shared" si="21"/>
        <v>0</v>
      </c>
      <c r="AQ30" s="1383">
        <f t="shared" si="22"/>
        <v>0</v>
      </c>
      <c r="AR30" s="1440">
        <f t="shared" si="23"/>
        <v>0</v>
      </c>
      <c r="AS30" s="1439"/>
      <c r="AT30" s="1439"/>
      <c r="AU30" s="1367" t="s">
        <v>119</v>
      </c>
      <c r="AV30" s="987">
        <f>Belegung!E27</f>
        <v>0</v>
      </c>
      <c r="AW30" s="1352">
        <v>0.1037</v>
      </c>
      <c r="AX30" s="1311">
        <f>$AV30*AW30</f>
        <v>0</v>
      </c>
      <c r="AY30" s="999">
        <v>6.7500000000000004E-2</v>
      </c>
      <c r="AZ30" s="1311">
        <f>$AV30*AY30</f>
        <v>0</v>
      </c>
      <c r="BA30" s="999">
        <v>0.1202</v>
      </c>
      <c r="BB30" s="1311">
        <f>$AV30*BA30</f>
        <v>0</v>
      </c>
      <c r="BC30" s="1353"/>
      <c r="BF30" s="867"/>
    </row>
    <row r="31" spans="1:61" ht="15">
      <c r="A31" s="828"/>
      <c r="B31" s="1093"/>
      <c r="C31" s="1509"/>
      <c r="D31" s="1509"/>
      <c r="E31" s="1328">
        <f t="shared" si="2"/>
        <v>0</v>
      </c>
      <c r="F31" s="828"/>
      <c r="G31" s="1035"/>
      <c r="H31" s="1093"/>
      <c r="I31" s="1094"/>
      <c r="J31" s="1094"/>
      <c r="K31" s="1095"/>
      <c r="L31" s="888">
        <f t="shared" si="3"/>
        <v>0</v>
      </c>
      <c r="M31" s="577"/>
      <c r="N31" s="577"/>
      <c r="O31" s="577"/>
      <c r="P31" s="577"/>
      <c r="Q31" s="577"/>
      <c r="R31" s="577"/>
      <c r="S31" s="577"/>
      <c r="T31" s="577"/>
      <c r="U31" s="577"/>
      <c r="V31" s="577"/>
      <c r="W31" s="837">
        <f t="shared" si="1"/>
        <v>0</v>
      </c>
      <c r="X31" s="910">
        <f t="shared" si="4"/>
        <v>0</v>
      </c>
      <c r="Y31" s="1096"/>
      <c r="Z31" s="1140">
        <f t="shared" si="5"/>
        <v>0</v>
      </c>
      <c r="AA31" s="1083">
        <f t="shared" si="6"/>
        <v>0</v>
      </c>
      <c r="AB31" s="1083">
        <f t="shared" si="7"/>
        <v>0</v>
      </c>
      <c r="AC31" s="1083">
        <f t="shared" si="8"/>
        <v>0</v>
      </c>
      <c r="AD31" s="1141">
        <f t="shared" si="9"/>
        <v>0</v>
      </c>
      <c r="AE31" s="1084">
        <f t="shared" si="10"/>
        <v>0</v>
      </c>
      <c r="AF31" s="1084">
        <f t="shared" si="11"/>
        <v>0</v>
      </c>
      <c r="AG31" s="1084">
        <f t="shared" si="12"/>
        <v>0</v>
      </c>
      <c r="AH31" s="1142">
        <f t="shared" si="13"/>
        <v>0</v>
      </c>
      <c r="AI31" s="1085">
        <f t="shared" si="14"/>
        <v>0</v>
      </c>
      <c r="AJ31" s="1085">
        <f t="shared" si="15"/>
        <v>0</v>
      </c>
      <c r="AK31" s="1085">
        <f t="shared" si="16"/>
        <v>0</v>
      </c>
      <c r="AL31" s="1067">
        <f t="shared" si="17"/>
        <v>0</v>
      </c>
      <c r="AM31" s="1067">
        <f t="shared" si="18"/>
        <v>0</v>
      </c>
      <c r="AN31" s="1067">
        <f t="shared" si="19"/>
        <v>0</v>
      </c>
      <c r="AO31" s="1068">
        <f t="shared" si="20"/>
        <v>0</v>
      </c>
      <c r="AP31" s="1068">
        <f t="shared" si="21"/>
        <v>0</v>
      </c>
      <c r="AQ31" s="1383">
        <f t="shared" si="22"/>
        <v>0</v>
      </c>
      <c r="AR31" s="1440">
        <f t="shared" si="23"/>
        <v>0</v>
      </c>
      <c r="AS31" s="1439"/>
      <c r="AT31" s="1439"/>
      <c r="AU31" s="1367" t="s">
        <v>120</v>
      </c>
      <c r="AV31" s="987">
        <f>Belegung!E28</f>
        <v>0</v>
      </c>
      <c r="AW31" s="1352">
        <v>0.15509999999999999</v>
      </c>
      <c r="AX31" s="1311">
        <f>$AV31*AW31</f>
        <v>0</v>
      </c>
      <c r="AY31" s="999">
        <v>0.1074</v>
      </c>
      <c r="AZ31" s="1311">
        <f>$AV31*AY31</f>
        <v>0</v>
      </c>
      <c r="BA31" s="999">
        <v>0.14480000000000001</v>
      </c>
      <c r="BB31" s="1311">
        <f>$AV31*BA31</f>
        <v>0</v>
      </c>
      <c r="BC31" s="1353"/>
      <c r="BF31" s="867"/>
    </row>
    <row r="32" spans="1:61" ht="15">
      <c r="A32" s="828"/>
      <c r="B32" s="1093"/>
      <c r="C32" s="1509"/>
      <c r="D32" s="1509"/>
      <c r="E32" s="1328">
        <f t="shared" si="2"/>
        <v>0</v>
      </c>
      <c r="F32" s="828"/>
      <c r="G32" s="1035"/>
      <c r="H32" s="1093"/>
      <c r="I32" s="1094"/>
      <c r="J32" s="1094"/>
      <c r="K32" s="1095"/>
      <c r="L32" s="888">
        <f t="shared" si="3"/>
        <v>0</v>
      </c>
      <c r="M32" s="577"/>
      <c r="N32" s="577"/>
      <c r="O32" s="577"/>
      <c r="P32" s="577"/>
      <c r="Q32" s="577"/>
      <c r="R32" s="577"/>
      <c r="S32" s="577"/>
      <c r="T32" s="577"/>
      <c r="U32" s="577"/>
      <c r="V32" s="577"/>
      <c r="W32" s="837">
        <f t="shared" si="1"/>
        <v>0</v>
      </c>
      <c r="X32" s="910">
        <f t="shared" si="4"/>
        <v>0</v>
      </c>
      <c r="Y32" s="1096"/>
      <c r="Z32" s="1140">
        <f t="shared" si="5"/>
        <v>0</v>
      </c>
      <c r="AA32" s="1083">
        <f t="shared" si="6"/>
        <v>0</v>
      </c>
      <c r="AB32" s="1083">
        <f t="shared" si="7"/>
        <v>0</v>
      </c>
      <c r="AC32" s="1083">
        <f t="shared" si="8"/>
        <v>0</v>
      </c>
      <c r="AD32" s="1141">
        <f t="shared" si="9"/>
        <v>0</v>
      </c>
      <c r="AE32" s="1084">
        <f t="shared" si="10"/>
        <v>0</v>
      </c>
      <c r="AF32" s="1084">
        <f t="shared" si="11"/>
        <v>0</v>
      </c>
      <c r="AG32" s="1084">
        <f t="shared" si="12"/>
        <v>0</v>
      </c>
      <c r="AH32" s="1142">
        <f t="shared" si="13"/>
        <v>0</v>
      </c>
      <c r="AI32" s="1085">
        <f t="shared" si="14"/>
        <v>0</v>
      </c>
      <c r="AJ32" s="1085">
        <f t="shared" si="15"/>
        <v>0</v>
      </c>
      <c r="AK32" s="1085">
        <f t="shared" si="16"/>
        <v>0</v>
      </c>
      <c r="AL32" s="1067">
        <f t="shared" si="17"/>
        <v>0</v>
      </c>
      <c r="AM32" s="1067">
        <f t="shared" si="18"/>
        <v>0</v>
      </c>
      <c r="AN32" s="1067">
        <f t="shared" si="19"/>
        <v>0</v>
      </c>
      <c r="AO32" s="1068">
        <f t="shared" si="20"/>
        <v>0</v>
      </c>
      <c r="AP32" s="1068">
        <f t="shared" si="21"/>
        <v>0</v>
      </c>
      <c r="AQ32" s="1383">
        <f t="shared" si="22"/>
        <v>0</v>
      </c>
      <c r="AR32" s="1440">
        <f t="shared" si="23"/>
        <v>0</v>
      </c>
      <c r="AS32" s="1439"/>
      <c r="AT32" s="1439"/>
      <c r="AU32" s="1367" t="s">
        <v>121</v>
      </c>
      <c r="AV32" s="987">
        <f>Belegung!E29</f>
        <v>0</v>
      </c>
      <c r="AW32" s="1352">
        <v>0.24629999999999999</v>
      </c>
      <c r="AX32" s="1311">
        <f>$AV32*AW32</f>
        <v>0</v>
      </c>
      <c r="AY32" s="999">
        <v>0.14130000000000001</v>
      </c>
      <c r="AZ32" s="1311">
        <f>$AV32*AY32</f>
        <v>0</v>
      </c>
      <c r="BA32" s="999">
        <v>0.16270000000000001</v>
      </c>
      <c r="BB32" s="1311">
        <f>$AV32*BA32</f>
        <v>0</v>
      </c>
      <c r="BC32" s="1353"/>
      <c r="BF32" s="867"/>
    </row>
    <row r="33" spans="1:58" ht="15">
      <c r="A33" s="828"/>
      <c r="B33" s="1093"/>
      <c r="C33" s="1509"/>
      <c r="D33" s="1509"/>
      <c r="E33" s="1328">
        <f t="shared" si="2"/>
        <v>0</v>
      </c>
      <c r="F33" s="828"/>
      <c r="G33" s="1035"/>
      <c r="H33" s="1093"/>
      <c r="I33" s="1094"/>
      <c r="J33" s="1094"/>
      <c r="K33" s="1095"/>
      <c r="L33" s="888">
        <f t="shared" si="3"/>
        <v>0</v>
      </c>
      <c r="M33" s="577"/>
      <c r="N33" s="577"/>
      <c r="O33" s="577"/>
      <c r="P33" s="577"/>
      <c r="Q33" s="577"/>
      <c r="R33" s="577"/>
      <c r="S33" s="577"/>
      <c r="T33" s="577"/>
      <c r="U33" s="577"/>
      <c r="V33" s="577"/>
      <c r="W33" s="837">
        <f t="shared" si="1"/>
        <v>0</v>
      </c>
      <c r="X33" s="910">
        <f t="shared" si="4"/>
        <v>0</v>
      </c>
      <c r="Y33" s="1096"/>
      <c r="Z33" s="1140">
        <f t="shared" si="5"/>
        <v>0</v>
      </c>
      <c r="AA33" s="1083">
        <f t="shared" si="6"/>
        <v>0</v>
      </c>
      <c r="AB33" s="1083">
        <f t="shared" si="7"/>
        <v>0</v>
      </c>
      <c r="AC33" s="1083">
        <f t="shared" si="8"/>
        <v>0</v>
      </c>
      <c r="AD33" s="1141">
        <f t="shared" si="9"/>
        <v>0</v>
      </c>
      <c r="AE33" s="1084">
        <f t="shared" si="10"/>
        <v>0</v>
      </c>
      <c r="AF33" s="1084">
        <f t="shared" si="11"/>
        <v>0</v>
      </c>
      <c r="AG33" s="1084">
        <f t="shared" si="12"/>
        <v>0</v>
      </c>
      <c r="AH33" s="1142">
        <f t="shared" si="13"/>
        <v>0</v>
      </c>
      <c r="AI33" s="1085">
        <f t="shared" si="14"/>
        <v>0</v>
      </c>
      <c r="AJ33" s="1085">
        <f t="shared" si="15"/>
        <v>0</v>
      </c>
      <c r="AK33" s="1085">
        <f t="shared" si="16"/>
        <v>0</v>
      </c>
      <c r="AL33" s="1067">
        <f t="shared" si="17"/>
        <v>0</v>
      </c>
      <c r="AM33" s="1067">
        <f t="shared" si="18"/>
        <v>0</v>
      </c>
      <c r="AN33" s="1067">
        <f t="shared" si="19"/>
        <v>0</v>
      </c>
      <c r="AO33" s="1068">
        <f t="shared" si="20"/>
        <v>0</v>
      </c>
      <c r="AP33" s="1068">
        <f t="shared" si="21"/>
        <v>0</v>
      </c>
      <c r="AQ33" s="1383">
        <f t="shared" si="22"/>
        <v>0</v>
      </c>
      <c r="AR33" s="1440">
        <f t="shared" si="23"/>
        <v>0</v>
      </c>
      <c r="AS33" s="1439"/>
      <c r="AT33" s="1439"/>
      <c r="AU33" s="1466" t="s">
        <v>122</v>
      </c>
      <c r="AV33" s="987">
        <f>Belegung!E30</f>
        <v>0</v>
      </c>
      <c r="AW33" s="1352">
        <v>0.38419999999999999</v>
      </c>
      <c r="AX33" s="1311">
        <f>$AV33*AW33</f>
        <v>0</v>
      </c>
      <c r="AY33" s="999">
        <v>0.11020000000000001</v>
      </c>
      <c r="AZ33" s="1311">
        <f>$AV33*AY33</f>
        <v>0</v>
      </c>
      <c r="BA33" s="999">
        <v>0.17580000000000001</v>
      </c>
      <c r="BB33" s="1311">
        <f>$AV33*BA33</f>
        <v>0</v>
      </c>
      <c r="BC33" s="1354"/>
      <c r="BF33" s="867"/>
    </row>
    <row r="34" spans="1:58" ht="15.75" thickBot="1">
      <c r="A34" s="828"/>
      <c r="B34" s="1093"/>
      <c r="C34" s="1509"/>
      <c r="D34" s="1509"/>
      <c r="E34" s="1328">
        <f t="shared" si="2"/>
        <v>0</v>
      </c>
      <c r="F34" s="828"/>
      <c r="G34" s="1035"/>
      <c r="H34" s="1093"/>
      <c r="I34" s="1094"/>
      <c r="J34" s="1094"/>
      <c r="K34" s="1095"/>
      <c r="L34" s="888">
        <f t="shared" si="3"/>
        <v>0</v>
      </c>
      <c r="M34" s="577"/>
      <c r="N34" s="577"/>
      <c r="O34" s="577"/>
      <c r="P34" s="577"/>
      <c r="Q34" s="577"/>
      <c r="R34" s="577"/>
      <c r="S34" s="577"/>
      <c r="T34" s="577"/>
      <c r="U34" s="577"/>
      <c r="V34" s="577"/>
      <c r="W34" s="837">
        <f t="shared" si="1"/>
        <v>0</v>
      </c>
      <c r="X34" s="910">
        <f t="shared" si="4"/>
        <v>0</v>
      </c>
      <c r="Y34" s="1096"/>
      <c r="Z34" s="1140">
        <f t="shared" si="5"/>
        <v>0</v>
      </c>
      <c r="AA34" s="1083">
        <f t="shared" si="6"/>
        <v>0</v>
      </c>
      <c r="AB34" s="1083">
        <f t="shared" si="7"/>
        <v>0</v>
      </c>
      <c r="AC34" s="1083">
        <f t="shared" si="8"/>
        <v>0</v>
      </c>
      <c r="AD34" s="1141">
        <f t="shared" si="9"/>
        <v>0</v>
      </c>
      <c r="AE34" s="1084">
        <f t="shared" si="10"/>
        <v>0</v>
      </c>
      <c r="AF34" s="1084">
        <f t="shared" si="11"/>
        <v>0</v>
      </c>
      <c r="AG34" s="1084">
        <f t="shared" si="12"/>
        <v>0</v>
      </c>
      <c r="AH34" s="1142">
        <f t="shared" si="13"/>
        <v>0</v>
      </c>
      <c r="AI34" s="1085">
        <f t="shared" si="14"/>
        <v>0</v>
      </c>
      <c r="AJ34" s="1085">
        <f t="shared" si="15"/>
        <v>0</v>
      </c>
      <c r="AK34" s="1085">
        <f t="shared" si="16"/>
        <v>0</v>
      </c>
      <c r="AL34" s="1067">
        <f t="shared" si="17"/>
        <v>0</v>
      </c>
      <c r="AM34" s="1067">
        <f t="shared" si="18"/>
        <v>0</v>
      </c>
      <c r="AN34" s="1067">
        <f t="shared" si="19"/>
        <v>0</v>
      </c>
      <c r="AO34" s="1068">
        <f t="shared" si="20"/>
        <v>0</v>
      </c>
      <c r="AP34" s="1068">
        <f t="shared" si="21"/>
        <v>0</v>
      </c>
      <c r="AQ34" s="1383">
        <f t="shared" si="22"/>
        <v>0</v>
      </c>
      <c r="AR34" s="1440">
        <f t="shared" si="23"/>
        <v>0</v>
      </c>
      <c r="AS34" s="1439"/>
      <c r="AT34" s="1439"/>
      <c r="AU34" s="1375" t="s">
        <v>652</v>
      </c>
      <c r="AV34" s="1465">
        <f>SUM(AV29:AV33)</f>
        <v>0</v>
      </c>
      <c r="AW34" s="1355" t="s">
        <v>828</v>
      </c>
      <c r="AX34" s="1312">
        <f>SUM(AX29:AX33)</f>
        <v>0</v>
      </c>
      <c r="AY34" s="1308"/>
      <c r="AZ34" s="1312">
        <f>SUM(AZ29:AZ33)</f>
        <v>0</v>
      </c>
      <c r="BA34" s="1308"/>
      <c r="BB34" s="1312">
        <f>SUM(BB29:BB33)</f>
        <v>0</v>
      </c>
      <c r="BC34" s="1356">
        <f>SUM(AX34:BB34)</f>
        <v>0</v>
      </c>
      <c r="BF34" s="867"/>
    </row>
    <row r="35" spans="1:58" ht="13.5" thickTop="1">
      <c r="A35" s="828"/>
      <c r="B35" s="1093"/>
      <c r="C35" s="1509"/>
      <c r="D35" s="1509"/>
      <c r="E35" s="1328">
        <f t="shared" si="2"/>
        <v>0</v>
      </c>
      <c r="F35" s="828"/>
      <c r="G35" s="1035"/>
      <c r="H35" s="1093"/>
      <c r="I35" s="1094"/>
      <c r="J35" s="1094"/>
      <c r="K35" s="1095"/>
      <c r="L35" s="888">
        <f t="shared" si="3"/>
        <v>0</v>
      </c>
      <c r="M35" s="577"/>
      <c r="N35" s="577"/>
      <c r="O35" s="577"/>
      <c r="P35" s="577"/>
      <c r="Q35" s="577"/>
      <c r="R35" s="577"/>
      <c r="S35" s="577"/>
      <c r="T35" s="577"/>
      <c r="U35" s="577"/>
      <c r="V35" s="577"/>
      <c r="W35" s="837">
        <f t="shared" si="1"/>
        <v>0</v>
      </c>
      <c r="X35" s="910">
        <f t="shared" si="4"/>
        <v>0</v>
      </c>
      <c r="Y35" s="1096"/>
      <c r="Z35" s="1140">
        <f t="shared" si="5"/>
        <v>0</v>
      </c>
      <c r="AA35" s="1083">
        <f t="shared" si="6"/>
        <v>0</v>
      </c>
      <c r="AB35" s="1083">
        <f t="shared" si="7"/>
        <v>0</v>
      </c>
      <c r="AC35" s="1083">
        <f t="shared" si="8"/>
        <v>0</v>
      </c>
      <c r="AD35" s="1141">
        <f t="shared" si="9"/>
        <v>0</v>
      </c>
      <c r="AE35" s="1084">
        <f t="shared" si="10"/>
        <v>0</v>
      </c>
      <c r="AF35" s="1084">
        <f t="shared" si="11"/>
        <v>0</v>
      </c>
      <c r="AG35" s="1084">
        <f t="shared" si="12"/>
        <v>0</v>
      </c>
      <c r="AH35" s="1142">
        <f t="shared" si="13"/>
        <v>0</v>
      </c>
      <c r="AI35" s="1085">
        <f t="shared" si="14"/>
        <v>0</v>
      </c>
      <c r="AJ35" s="1085">
        <f t="shared" si="15"/>
        <v>0</v>
      </c>
      <c r="AK35" s="1085">
        <f t="shared" si="16"/>
        <v>0</v>
      </c>
      <c r="AL35" s="1067">
        <f t="shared" si="17"/>
        <v>0</v>
      </c>
      <c r="AM35" s="1067">
        <f t="shared" si="18"/>
        <v>0</v>
      </c>
      <c r="AN35" s="1067">
        <f t="shared" si="19"/>
        <v>0</v>
      </c>
      <c r="AO35" s="1068">
        <f t="shared" si="20"/>
        <v>0</v>
      </c>
      <c r="AP35" s="1068">
        <f t="shared" si="21"/>
        <v>0</v>
      </c>
      <c r="AQ35" s="1383">
        <f t="shared" si="22"/>
        <v>0</v>
      </c>
      <c r="AR35" s="1440">
        <f t="shared" si="23"/>
        <v>0</v>
      </c>
      <c r="AS35" s="1439"/>
      <c r="AT35" s="1439"/>
      <c r="AU35" s="1449"/>
      <c r="AV35" s="1449"/>
      <c r="AW35" s="1449"/>
      <c r="AX35" s="1449"/>
      <c r="AY35" s="1449"/>
      <c r="AZ35" s="1449"/>
      <c r="BA35" s="1424"/>
      <c r="BB35" s="1424"/>
      <c r="BC35" s="1406"/>
      <c r="BF35" s="867"/>
    </row>
    <row r="36" spans="1:58">
      <c r="A36" s="828"/>
      <c r="B36" s="1093"/>
      <c r="C36" s="1509"/>
      <c r="D36" s="1509"/>
      <c r="E36" s="1328">
        <f t="shared" si="2"/>
        <v>0</v>
      </c>
      <c r="F36" s="828"/>
      <c r="G36" s="1035"/>
      <c r="H36" s="1093"/>
      <c r="I36" s="1094"/>
      <c r="J36" s="1094"/>
      <c r="K36" s="1095"/>
      <c r="L36" s="888">
        <f t="shared" si="3"/>
        <v>0</v>
      </c>
      <c r="M36" s="577"/>
      <c r="N36" s="577"/>
      <c r="O36" s="577"/>
      <c r="P36" s="577"/>
      <c r="Q36" s="577"/>
      <c r="R36" s="577"/>
      <c r="S36" s="577"/>
      <c r="T36" s="577"/>
      <c r="U36" s="577"/>
      <c r="V36" s="577"/>
      <c r="W36" s="837">
        <f t="shared" si="1"/>
        <v>0</v>
      </c>
      <c r="X36" s="910">
        <f t="shared" si="4"/>
        <v>0</v>
      </c>
      <c r="Y36" s="1096"/>
      <c r="Z36" s="1140">
        <f t="shared" si="5"/>
        <v>0</v>
      </c>
      <c r="AA36" s="1083">
        <f t="shared" si="6"/>
        <v>0</v>
      </c>
      <c r="AB36" s="1083">
        <f t="shared" si="7"/>
        <v>0</v>
      </c>
      <c r="AC36" s="1083">
        <f t="shared" si="8"/>
        <v>0</v>
      </c>
      <c r="AD36" s="1141">
        <f t="shared" si="9"/>
        <v>0</v>
      </c>
      <c r="AE36" s="1084">
        <f t="shared" si="10"/>
        <v>0</v>
      </c>
      <c r="AF36" s="1084">
        <f t="shared" si="11"/>
        <v>0</v>
      </c>
      <c r="AG36" s="1084">
        <f t="shared" si="12"/>
        <v>0</v>
      </c>
      <c r="AH36" s="1142">
        <f t="shared" si="13"/>
        <v>0</v>
      </c>
      <c r="AI36" s="1085">
        <f t="shared" si="14"/>
        <v>0</v>
      </c>
      <c r="AJ36" s="1085">
        <f t="shared" si="15"/>
        <v>0</v>
      </c>
      <c r="AK36" s="1085">
        <f t="shared" si="16"/>
        <v>0</v>
      </c>
      <c r="AL36" s="1067">
        <f t="shared" si="17"/>
        <v>0</v>
      </c>
      <c r="AM36" s="1067">
        <f t="shared" si="18"/>
        <v>0</v>
      </c>
      <c r="AN36" s="1067">
        <f t="shared" si="19"/>
        <v>0</v>
      </c>
      <c r="AO36" s="1068">
        <f t="shared" si="20"/>
        <v>0</v>
      </c>
      <c r="AP36" s="1068">
        <f t="shared" si="21"/>
        <v>0</v>
      </c>
      <c r="AQ36" s="1383">
        <f t="shared" si="22"/>
        <v>0</v>
      </c>
      <c r="AR36" s="1440">
        <f t="shared" si="23"/>
        <v>0</v>
      </c>
      <c r="AS36" s="1439"/>
      <c r="AT36" s="1439"/>
      <c r="AU36" s="1449"/>
      <c r="AV36" s="1449"/>
      <c r="AW36" s="1449"/>
      <c r="AX36" s="1449"/>
      <c r="AY36" s="1449"/>
      <c r="AZ36" s="1449"/>
      <c r="BA36" s="1424"/>
      <c r="BB36" s="1424"/>
      <c r="BC36" s="1406"/>
      <c r="BF36" s="867"/>
    </row>
    <row r="37" spans="1:58">
      <c r="A37" s="828"/>
      <c r="B37" s="1093"/>
      <c r="C37" s="1509"/>
      <c r="D37" s="1509"/>
      <c r="E37" s="1328">
        <f t="shared" si="2"/>
        <v>0</v>
      </c>
      <c r="F37" s="828"/>
      <c r="G37" s="1035"/>
      <c r="H37" s="1093"/>
      <c r="I37" s="1094"/>
      <c r="J37" s="1094"/>
      <c r="K37" s="1095"/>
      <c r="L37" s="888">
        <f t="shared" si="3"/>
        <v>0</v>
      </c>
      <c r="M37" s="577"/>
      <c r="N37" s="577"/>
      <c r="O37" s="577"/>
      <c r="P37" s="577"/>
      <c r="Q37" s="577"/>
      <c r="R37" s="577"/>
      <c r="S37" s="577"/>
      <c r="T37" s="577"/>
      <c r="U37" s="577"/>
      <c r="V37" s="577"/>
      <c r="W37" s="837">
        <f t="shared" si="1"/>
        <v>0</v>
      </c>
      <c r="X37" s="910">
        <f t="shared" si="4"/>
        <v>0</v>
      </c>
      <c r="Y37" s="1096"/>
      <c r="Z37" s="1140">
        <f t="shared" si="5"/>
        <v>0</v>
      </c>
      <c r="AA37" s="1083">
        <f t="shared" si="6"/>
        <v>0</v>
      </c>
      <c r="AB37" s="1083">
        <f t="shared" si="7"/>
        <v>0</v>
      </c>
      <c r="AC37" s="1083">
        <f t="shared" si="8"/>
        <v>0</v>
      </c>
      <c r="AD37" s="1141">
        <f t="shared" si="9"/>
        <v>0</v>
      </c>
      <c r="AE37" s="1084">
        <f t="shared" si="10"/>
        <v>0</v>
      </c>
      <c r="AF37" s="1084">
        <f t="shared" si="11"/>
        <v>0</v>
      </c>
      <c r="AG37" s="1084">
        <f t="shared" si="12"/>
        <v>0</v>
      </c>
      <c r="AH37" s="1142">
        <f t="shared" si="13"/>
        <v>0</v>
      </c>
      <c r="AI37" s="1085">
        <f t="shared" si="14"/>
        <v>0</v>
      </c>
      <c r="AJ37" s="1085">
        <f t="shared" si="15"/>
        <v>0</v>
      </c>
      <c r="AK37" s="1085">
        <f t="shared" si="16"/>
        <v>0</v>
      </c>
      <c r="AL37" s="1067">
        <f t="shared" si="17"/>
        <v>0</v>
      </c>
      <c r="AM37" s="1067">
        <f t="shared" si="18"/>
        <v>0</v>
      </c>
      <c r="AN37" s="1067">
        <f t="shared" si="19"/>
        <v>0</v>
      </c>
      <c r="AO37" s="1068">
        <f t="shared" si="20"/>
        <v>0</v>
      </c>
      <c r="AP37" s="1068">
        <f t="shared" si="21"/>
        <v>0</v>
      </c>
      <c r="AQ37" s="1383">
        <f t="shared" si="22"/>
        <v>0</v>
      </c>
      <c r="AR37" s="1440">
        <f t="shared" si="23"/>
        <v>0</v>
      </c>
      <c r="AS37" s="1439"/>
      <c r="AT37" s="1439"/>
      <c r="AU37" s="1449"/>
      <c r="AV37" s="1449"/>
      <c r="AW37" s="1449"/>
      <c r="AX37" s="1449"/>
      <c r="AY37" s="1449"/>
      <c r="AZ37" s="1449"/>
      <c r="BA37" s="1424"/>
      <c r="BB37" s="1424"/>
      <c r="BC37" s="1406"/>
      <c r="BF37" s="867"/>
    </row>
    <row r="38" spans="1:58">
      <c r="A38" s="828"/>
      <c r="B38" s="1093"/>
      <c r="C38" s="1509"/>
      <c r="D38" s="1509"/>
      <c r="E38" s="1328">
        <f t="shared" si="2"/>
        <v>0</v>
      </c>
      <c r="F38" s="828"/>
      <c r="G38" s="1035"/>
      <c r="H38" s="1093"/>
      <c r="I38" s="1094"/>
      <c r="J38" s="1094"/>
      <c r="K38" s="1095"/>
      <c r="L38" s="888">
        <f t="shared" si="3"/>
        <v>0</v>
      </c>
      <c r="M38" s="577"/>
      <c r="N38" s="577"/>
      <c r="O38" s="577"/>
      <c r="P38" s="577"/>
      <c r="Q38" s="577"/>
      <c r="R38" s="577"/>
      <c r="S38" s="577"/>
      <c r="T38" s="577"/>
      <c r="U38" s="577"/>
      <c r="V38" s="577"/>
      <c r="W38" s="837">
        <f t="shared" si="1"/>
        <v>0</v>
      </c>
      <c r="X38" s="910">
        <f t="shared" si="4"/>
        <v>0</v>
      </c>
      <c r="Y38" s="1096"/>
      <c r="Z38" s="1140">
        <f t="shared" si="5"/>
        <v>0</v>
      </c>
      <c r="AA38" s="1083">
        <f t="shared" si="6"/>
        <v>0</v>
      </c>
      <c r="AB38" s="1083">
        <f t="shared" si="7"/>
        <v>0</v>
      </c>
      <c r="AC38" s="1083">
        <f t="shared" si="8"/>
        <v>0</v>
      </c>
      <c r="AD38" s="1141">
        <f t="shared" si="9"/>
        <v>0</v>
      </c>
      <c r="AE38" s="1084">
        <f t="shared" si="10"/>
        <v>0</v>
      </c>
      <c r="AF38" s="1084">
        <f t="shared" si="11"/>
        <v>0</v>
      </c>
      <c r="AG38" s="1084">
        <f t="shared" si="12"/>
        <v>0</v>
      </c>
      <c r="AH38" s="1142">
        <f t="shared" si="13"/>
        <v>0</v>
      </c>
      <c r="AI38" s="1085">
        <f t="shared" si="14"/>
        <v>0</v>
      </c>
      <c r="AJ38" s="1085">
        <f t="shared" si="15"/>
        <v>0</v>
      </c>
      <c r="AK38" s="1085">
        <f t="shared" si="16"/>
        <v>0</v>
      </c>
      <c r="AL38" s="1067">
        <f t="shared" si="17"/>
        <v>0</v>
      </c>
      <c r="AM38" s="1067">
        <f t="shared" si="18"/>
        <v>0</v>
      </c>
      <c r="AN38" s="1067">
        <f t="shared" si="19"/>
        <v>0</v>
      </c>
      <c r="AO38" s="1068">
        <f t="shared" si="20"/>
        <v>0</v>
      </c>
      <c r="AP38" s="1068">
        <f t="shared" si="21"/>
        <v>0</v>
      </c>
      <c r="AQ38" s="1383">
        <f t="shared" si="22"/>
        <v>0</v>
      </c>
      <c r="AR38" s="1440">
        <f t="shared" si="23"/>
        <v>0</v>
      </c>
      <c r="AS38" s="1439"/>
      <c r="AT38" s="1439"/>
      <c r="AU38" s="1449"/>
      <c r="AV38" s="1449"/>
      <c r="AW38" s="1449"/>
      <c r="AX38" s="1449"/>
      <c r="AY38" s="1449"/>
      <c r="AZ38" s="1449"/>
      <c r="BA38" s="1424"/>
      <c r="BB38" s="1424"/>
      <c r="BC38" s="1406"/>
      <c r="BF38" s="867"/>
    </row>
    <row r="39" spans="1:58">
      <c r="A39" s="828"/>
      <c r="B39" s="1093"/>
      <c r="C39" s="1509"/>
      <c r="D39" s="1509"/>
      <c r="E39" s="1328">
        <f t="shared" si="2"/>
        <v>0</v>
      </c>
      <c r="F39" s="828"/>
      <c r="G39" s="1035"/>
      <c r="H39" s="1093"/>
      <c r="I39" s="1094"/>
      <c r="J39" s="1094"/>
      <c r="K39" s="1095"/>
      <c r="L39" s="888">
        <f t="shared" si="3"/>
        <v>0</v>
      </c>
      <c r="M39" s="577"/>
      <c r="N39" s="577"/>
      <c r="O39" s="577"/>
      <c r="P39" s="577"/>
      <c r="Q39" s="577"/>
      <c r="R39" s="577"/>
      <c r="S39" s="577"/>
      <c r="T39" s="577"/>
      <c r="U39" s="577"/>
      <c r="V39" s="577"/>
      <c r="W39" s="837">
        <f t="shared" si="1"/>
        <v>0</v>
      </c>
      <c r="X39" s="910">
        <f t="shared" si="4"/>
        <v>0</v>
      </c>
      <c r="Y39" s="1096"/>
      <c r="Z39" s="1140">
        <f t="shared" si="5"/>
        <v>0</v>
      </c>
      <c r="AA39" s="1083">
        <f t="shared" si="6"/>
        <v>0</v>
      </c>
      <c r="AB39" s="1083">
        <f t="shared" si="7"/>
        <v>0</v>
      </c>
      <c r="AC39" s="1083">
        <f t="shared" si="8"/>
        <v>0</v>
      </c>
      <c r="AD39" s="1141">
        <f t="shared" si="9"/>
        <v>0</v>
      </c>
      <c r="AE39" s="1084">
        <f t="shared" si="10"/>
        <v>0</v>
      </c>
      <c r="AF39" s="1084">
        <f t="shared" si="11"/>
        <v>0</v>
      </c>
      <c r="AG39" s="1084">
        <f t="shared" si="12"/>
        <v>0</v>
      </c>
      <c r="AH39" s="1142">
        <f t="shared" si="13"/>
        <v>0</v>
      </c>
      <c r="AI39" s="1085">
        <f t="shared" si="14"/>
        <v>0</v>
      </c>
      <c r="AJ39" s="1085">
        <f t="shared" si="15"/>
        <v>0</v>
      </c>
      <c r="AK39" s="1085">
        <f t="shared" si="16"/>
        <v>0</v>
      </c>
      <c r="AL39" s="1067">
        <f t="shared" si="17"/>
        <v>0</v>
      </c>
      <c r="AM39" s="1067">
        <f t="shared" si="18"/>
        <v>0</v>
      </c>
      <c r="AN39" s="1067">
        <f t="shared" si="19"/>
        <v>0</v>
      </c>
      <c r="AO39" s="1068">
        <f t="shared" si="20"/>
        <v>0</v>
      </c>
      <c r="AP39" s="1068">
        <f t="shared" si="21"/>
        <v>0</v>
      </c>
      <c r="AQ39" s="1383">
        <f t="shared" si="22"/>
        <v>0</v>
      </c>
      <c r="AR39" s="1440">
        <f t="shared" si="23"/>
        <v>0</v>
      </c>
      <c r="AS39" s="1439"/>
      <c r="AT39" s="1439"/>
      <c r="AU39" s="1449"/>
      <c r="AV39" s="1449"/>
      <c r="AW39" s="1449"/>
      <c r="AX39" s="1449"/>
      <c r="AY39" s="1449"/>
      <c r="AZ39" s="1449"/>
      <c r="BA39" s="1424"/>
      <c r="BB39" s="1424"/>
      <c r="BC39" s="1406"/>
      <c r="BF39" s="867"/>
    </row>
    <row r="40" spans="1:58">
      <c r="A40" s="828"/>
      <c r="B40" s="1093"/>
      <c r="C40" s="1509"/>
      <c r="D40" s="1509"/>
      <c r="E40" s="1328">
        <f t="shared" si="2"/>
        <v>0</v>
      </c>
      <c r="F40" s="828"/>
      <c r="G40" s="1035"/>
      <c r="H40" s="1093"/>
      <c r="I40" s="1094"/>
      <c r="J40" s="1094"/>
      <c r="K40" s="1095"/>
      <c r="L40" s="888">
        <f t="shared" si="3"/>
        <v>0</v>
      </c>
      <c r="M40" s="577"/>
      <c r="N40" s="577"/>
      <c r="O40" s="577"/>
      <c r="P40" s="577"/>
      <c r="Q40" s="577"/>
      <c r="R40" s="577"/>
      <c r="S40" s="577"/>
      <c r="T40" s="577"/>
      <c r="U40" s="577"/>
      <c r="V40" s="577"/>
      <c r="W40" s="837">
        <f t="shared" si="1"/>
        <v>0</v>
      </c>
      <c r="X40" s="910">
        <f t="shared" si="4"/>
        <v>0</v>
      </c>
      <c r="Y40" s="1096"/>
      <c r="Z40" s="1140">
        <f t="shared" si="5"/>
        <v>0</v>
      </c>
      <c r="AA40" s="1083">
        <f t="shared" si="6"/>
        <v>0</v>
      </c>
      <c r="AB40" s="1083">
        <f t="shared" si="7"/>
        <v>0</v>
      </c>
      <c r="AC40" s="1083">
        <f t="shared" si="8"/>
        <v>0</v>
      </c>
      <c r="AD40" s="1141">
        <f t="shared" si="9"/>
        <v>0</v>
      </c>
      <c r="AE40" s="1084">
        <f t="shared" si="10"/>
        <v>0</v>
      </c>
      <c r="AF40" s="1084">
        <f t="shared" si="11"/>
        <v>0</v>
      </c>
      <c r="AG40" s="1084">
        <f t="shared" si="12"/>
        <v>0</v>
      </c>
      <c r="AH40" s="1142">
        <f t="shared" si="13"/>
        <v>0</v>
      </c>
      <c r="AI40" s="1085">
        <f t="shared" si="14"/>
        <v>0</v>
      </c>
      <c r="AJ40" s="1085">
        <f t="shared" si="15"/>
        <v>0</v>
      </c>
      <c r="AK40" s="1085">
        <f t="shared" si="16"/>
        <v>0</v>
      </c>
      <c r="AL40" s="1067">
        <f t="shared" si="17"/>
        <v>0</v>
      </c>
      <c r="AM40" s="1067">
        <f t="shared" si="18"/>
        <v>0</v>
      </c>
      <c r="AN40" s="1067">
        <f t="shared" si="19"/>
        <v>0</v>
      </c>
      <c r="AO40" s="1068">
        <f t="shared" si="20"/>
        <v>0</v>
      </c>
      <c r="AP40" s="1068">
        <f t="shared" si="21"/>
        <v>0</v>
      </c>
      <c r="AQ40" s="1383">
        <f t="shared" si="22"/>
        <v>0</v>
      </c>
      <c r="AR40" s="1440">
        <f t="shared" si="23"/>
        <v>0</v>
      </c>
      <c r="AS40" s="1439"/>
      <c r="AT40" s="1439"/>
      <c r="AU40" s="1449"/>
      <c r="AV40" s="1449"/>
      <c r="AW40" s="1449"/>
      <c r="AX40" s="1449"/>
      <c r="AY40" s="1449"/>
      <c r="AZ40" s="1449"/>
      <c r="BA40" s="1424"/>
      <c r="BB40" s="1424"/>
      <c r="BC40" s="1406"/>
      <c r="BF40" s="867"/>
    </row>
    <row r="41" spans="1:58">
      <c r="A41" s="828"/>
      <c r="B41" s="1093"/>
      <c r="C41" s="1509"/>
      <c r="D41" s="1509"/>
      <c r="E41" s="1328">
        <f t="shared" si="2"/>
        <v>0</v>
      </c>
      <c r="F41" s="828"/>
      <c r="G41" s="1035"/>
      <c r="H41" s="1093"/>
      <c r="I41" s="1094"/>
      <c r="J41" s="1094"/>
      <c r="K41" s="1095"/>
      <c r="L41" s="888">
        <f t="shared" si="3"/>
        <v>0</v>
      </c>
      <c r="M41" s="577"/>
      <c r="N41" s="577"/>
      <c r="O41" s="577"/>
      <c r="P41" s="577"/>
      <c r="Q41" s="577"/>
      <c r="R41" s="577"/>
      <c r="S41" s="577"/>
      <c r="T41" s="577"/>
      <c r="U41" s="577"/>
      <c r="V41" s="577"/>
      <c r="W41" s="837">
        <f t="shared" si="1"/>
        <v>0</v>
      </c>
      <c r="X41" s="910">
        <f t="shared" si="4"/>
        <v>0</v>
      </c>
      <c r="Y41" s="1096"/>
      <c r="Z41" s="1140">
        <f t="shared" si="5"/>
        <v>0</v>
      </c>
      <c r="AA41" s="1083">
        <f t="shared" si="6"/>
        <v>0</v>
      </c>
      <c r="AB41" s="1083">
        <f t="shared" si="7"/>
        <v>0</v>
      </c>
      <c r="AC41" s="1083">
        <f t="shared" si="8"/>
        <v>0</v>
      </c>
      <c r="AD41" s="1141">
        <f t="shared" si="9"/>
        <v>0</v>
      </c>
      <c r="AE41" s="1084">
        <f t="shared" si="10"/>
        <v>0</v>
      </c>
      <c r="AF41" s="1084">
        <f t="shared" si="11"/>
        <v>0</v>
      </c>
      <c r="AG41" s="1084">
        <f t="shared" si="12"/>
        <v>0</v>
      </c>
      <c r="AH41" s="1142">
        <f t="shared" si="13"/>
        <v>0</v>
      </c>
      <c r="AI41" s="1085">
        <f t="shared" si="14"/>
        <v>0</v>
      </c>
      <c r="AJ41" s="1085">
        <f t="shared" si="15"/>
        <v>0</v>
      </c>
      <c r="AK41" s="1085">
        <f t="shared" si="16"/>
        <v>0</v>
      </c>
      <c r="AL41" s="1067">
        <f t="shared" si="17"/>
        <v>0</v>
      </c>
      <c r="AM41" s="1067">
        <f t="shared" si="18"/>
        <v>0</v>
      </c>
      <c r="AN41" s="1067">
        <f t="shared" si="19"/>
        <v>0</v>
      </c>
      <c r="AO41" s="1068">
        <f t="shared" si="20"/>
        <v>0</v>
      </c>
      <c r="AP41" s="1068">
        <f t="shared" si="21"/>
        <v>0</v>
      </c>
      <c r="AQ41" s="1383">
        <f t="shared" si="22"/>
        <v>0</v>
      </c>
      <c r="AR41" s="1440">
        <f t="shared" si="23"/>
        <v>0</v>
      </c>
      <c r="AS41" s="1439"/>
      <c r="AT41" s="1439"/>
      <c r="AU41" s="1449"/>
      <c r="AV41" s="1449"/>
      <c r="AW41" s="1449"/>
      <c r="AX41" s="1449"/>
      <c r="AY41" s="1449"/>
      <c r="AZ41" s="1449"/>
      <c r="BA41" s="1424"/>
      <c r="BB41" s="1424"/>
      <c r="BC41" s="1406"/>
      <c r="BF41" s="867"/>
    </row>
    <row r="42" spans="1:58">
      <c r="A42" s="828"/>
      <c r="B42" s="1093"/>
      <c r="C42" s="1509"/>
      <c r="D42" s="1509"/>
      <c r="E42" s="1328">
        <f t="shared" si="2"/>
        <v>0</v>
      </c>
      <c r="F42" s="828"/>
      <c r="G42" s="1035"/>
      <c r="H42" s="1093"/>
      <c r="I42" s="1094"/>
      <c r="J42" s="1094"/>
      <c r="K42" s="1095"/>
      <c r="L42" s="888">
        <f t="shared" si="3"/>
        <v>0</v>
      </c>
      <c r="M42" s="577"/>
      <c r="N42" s="577"/>
      <c r="O42" s="577"/>
      <c r="P42" s="577"/>
      <c r="Q42" s="577"/>
      <c r="R42" s="577"/>
      <c r="S42" s="577"/>
      <c r="T42" s="577"/>
      <c r="U42" s="577"/>
      <c r="V42" s="577"/>
      <c r="W42" s="837">
        <f t="shared" si="1"/>
        <v>0</v>
      </c>
      <c r="X42" s="910">
        <f t="shared" si="4"/>
        <v>0</v>
      </c>
      <c r="Y42" s="1096"/>
      <c r="Z42" s="1140">
        <f t="shared" si="5"/>
        <v>0</v>
      </c>
      <c r="AA42" s="1083">
        <f t="shared" si="6"/>
        <v>0</v>
      </c>
      <c r="AB42" s="1083">
        <f t="shared" si="7"/>
        <v>0</v>
      </c>
      <c r="AC42" s="1083">
        <f t="shared" si="8"/>
        <v>0</v>
      </c>
      <c r="AD42" s="1141">
        <f t="shared" si="9"/>
        <v>0</v>
      </c>
      <c r="AE42" s="1084">
        <f t="shared" si="10"/>
        <v>0</v>
      </c>
      <c r="AF42" s="1084">
        <f t="shared" si="11"/>
        <v>0</v>
      </c>
      <c r="AG42" s="1084">
        <f t="shared" si="12"/>
        <v>0</v>
      </c>
      <c r="AH42" s="1142">
        <f t="shared" si="13"/>
        <v>0</v>
      </c>
      <c r="AI42" s="1085">
        <f t="shared" si="14"/>
        <v>0</v>
      </c>
      <c r="AJ42" s="1085">
        <f t="shared" si="15"/>
        <v>0</v>
      </c>
      <c r="AK42" s="1085">
        <f t="shared" si="16"/>
        <v>0</v>
      </c>
      <c r="AL42" s="1067">
        <f t="shared" si="17"/>
        <v>0</v>
      </c>
      <c r="AM42" s="1067">
        <f t="shared" si="18"/>
        <v>0</v>
      </c>
      <c r="AN42" s="1067">
        <f t="shared" si="19"/>
        <v>0</v>
      </c>
      <c r="AO42" s="1068">
        <f t="shared" si="20"/>
        <v>0</v>
      </c>
      <c r="AP42" s="1068">
        <f t="shared" si="21"/>
        <v>0</v>
      </c>
      <c r="AQ42" s="1383">
        <f t="shared" si="22"/>
        <v>0</v>
      </c>
      <c r="AR42" s="1440">
        <f t="shared" si="23"/>
        <v>0</v>
      </c>
      <c r="AS42" s="1439"/>
      <c r="AT42" s="1439"/>
      <c r="AU42" s="1449"/>
      <c r="AV42" s="1449"/>
      <c r="AW42" s="1449"/>
      <c r="AX42" s="1449"/>
      <c r="AY42" s="1449"/>
      <c r="AZ42" s="1449"/>
      <c r="BA42" s="1424"/>
      <c r="BB42" s="1424"/>
      <c r="BC42" s="1406"/>
      <c r="BF42" s="867"/>
    </row>
    <row r="43" spans="1:58">
      <c r="A43" s="828"/>
      <c r="B43" s="1093"/>
      <c r="C43" s="1509"/>
      <c r="D43" s="1509"/>
      <c r="E43" s="1328">
        <f t="shared" si="2"/>
        <v>0</v>
      </c>
      <c r="F43" s="828"/>
      <c r="G43" s="1035"/>
      <c r="H43" s="1093"/>
      <c r="I43" s="1094"/>
      <c r="J43" s="1094"/>
      <c r="K43" s="1095"/>
      <c r="L43" s="888">
        <f t="shared" si="3"/>
        <v>0</v>
      </c>
      <c r="M43" s="577"/>
      <c r="N43" s="577"/>
      <c r="O43" s="577"/>
      <c r="P43" s="577"/>
      <c r="Q43" s="577"/>
      <c r="R43" s="577"/>
      <c r="S43" s="577"/>
      <c r="T43" s="577"/>
      <c r="U43" s="577"/>
      <c r="V43" s="577"/>
      <c r="W43" s="837">
        <f t="shared" si="1"/>
        <v>0</v>
      </c>
      <c r="X43" s="910">
        <f t="shared" si="4"/>
        <v>0</v>
      </c>
      <c r="Y43" s="1096"/>
      <c r="Z43" s="1140">
        <f t="shared" si="5"/>
        <v>0</v>
      </c>
      <c r="AA43" s="1083">
        <f t="shared" si="6"/>
        <v>0</v>
      </c>
      <c r="AB43" s="1083">
        <f t="shared" si="7"/>
        <v>0</v>
      </c>
      <c r="AC43" s="1083">
        <f t="shared" si="8"/>
        <v>0</v>
      </c>
      <c r="AD43" s="1141">
        <f t="shared" si="9"/>
        <v>0</v>
      </c>
      <c r="AE43" s="1084">
        <f t="shared" si="10"/>
        <v>0</v>
      </c>
      <c r="AF43" s="1084">
        <f t="shared" si="11"/>
        <v>0</v>
      </c>
      <c r="AG43" s="1084">
        <f t="shared" si="12"/>
        <v>0</v>
      </c>
      <c r="AH43" s="1142">
        <f t="shared" si="13"/>
        <v>0</v>
      </c>
      <c r="AI43" s="1085">
        <f t="shared" si="14"/>
        <v>0</v>
      </c>
      <c r="AJ43" s="1085">
        <f t="shared" si="15"/>
        <v>0</v>
      </c>
      <c r="AK43" s="1085">
        <f t="shared" si="16"/>
        <v>0</v>
      </c>
      <c r="AL43" s="1067">
        <f t="shared" si="17"/>
        <v>0</v>
      </c>
      <c r="AM43" s="1067">
        <f t="shared" si="18"/>
        <v>0</v>
      </c>
      <c r="AN43" s="1067">
        <f t="shared" si="19"/>
        <v>0</v>
      </c>
      <c r="AO43" s="1068">
        <f t="shared" si="20"/>
        <v>0</v>
      </c>
      <c r="AP43" s="1068">
        <f t="shared" si="21"/>
        <v>0</v>
      </c>
      <c r="AQ43" s="1383">
        <f t="shared" si="22"/>
        <v>0</v>
      </c>
      <c r="AR43" s="1440">
        <f t="shared" si="23"/>
        <v>0</v>
      </c>
      <c r="AS43" s="1439"/>
      <c r="AT43" s="1439"/>
      <c r="AU43" s="1449"/>
      <c r="AV43" s="1449"/>
      <c r="AW43" s="1449"/>
      <c r="AX43" s="1449"/>
      <c r="AY43" s="1449"/>
      <c r="AZ43" s="1449"/>
      <c r="BA43" s="1424"/>
      <c r="BB43" s="1424"/>
      <c r="BC43" s="1406"/>
      <c r="BF43" s="867"/>
    </row>
    <row r="44" spans="1:58">
      <c r="A44" s="828"/>
      <c r="B44" s="1093"/>
      <c r="C44" s="1509"/>
      <c r="D44" s="1509"/>
      <c r="E44" s="1328">
        <f t="shared" si="2"/>
        <v>0</v>
      </c>
      <c r="F44" s="828"/>
      <c r="G44" s="1035"/>
      <c r="H44" s="1093"/>
      <c r="I44" s="1094"/>
      <c r="J44" s="1094"/>
      <c r="K44" s="1095"/>
      <c r="L44" s="888">
        <f t="shared" si="3"/>
        <v>0</v>
      </c>
      <c r="M44" s="577"/>
      <c r="N44" s="577"/>
      <c r="O44" s="577"/>
      <c r="P44" s="577"/>
      <c r="Q44" s="577"/>
      <c r="R44" s="577"/>
      <c r="S44" s="577"/>
      <c r="T44" s="577"/>
      <c r="U44" s="577"/>
      <c r="V44" s="577"/>
      <c r="W44" s="837">
        <f t="shared" si="1"/>
        <v>0</v>
      </c>
      <c r="X44" s="910">
        <f t="shared" si="4"/>
        <v>0</v>
      </c>
      <c r="Y44" s="1096"/>
      <c r="Z44" s="1140">
        <f t="shared" si="5"/>
        <v>0</v>
      </c>
      <c r="AA44" s="1083">
        <f t="shared" si="6"/>
        <v>0</v>
      </c>
      <c r="AB44" s="1083">
        <f t="shared" si="7"/>
        <v>0</v>
      </c>
      <c r="AC44" s="1083">
        <f t="shared" si="8"/>
        <v>0</v>
      </c>
      <c r="AD44" s="1141">
        <f t="shared" si="9"/>
        <v>0</v>
      </c>
      <c r="AE44" s="1084">
        <f t="shared" si="10"/>
        <v>0</v>
      </c>
      <c r="AF44" s="1084">
        <f t="shared" si="11"/>
        <v>0</v>
      </c>
      <c r="AG44" s="1084">
        <f t="shared" si="12"/>
        <v>0</v>
      </c>
      <c r="AH44" s="1142">
        <f t="shared" si="13"/>
        <v>0</v>
      </c>
      <c r="AI44" s="1085">
        <f t="shared" si="14"/>
        <v>0</v>
      </c>
      <c r="AJ44" s="1085">
        <f t="shared" si="15"/>
        <v>0</v>
      </c>
      <c r="AK44" s="1085">
        <f t="shared" si="16"/>
        <v>0</v>
      </c>
      <c r="AL44" s="1067">
        <f t="shared" si="17"/>
        <v>0</v>
      </c>
      <c r="AM44" s="1067">
        <f t="shared" si="18"/>
        <v>0</v>
      </c>
      <c r="AN44" s="1067">
        <f t="shared" si="19"/>
        <v>0</v>
      </c>
      <c r="AO44" s="1068">
        <f t="shared" si="20"/>
        <v>0</v>
      </c>
      <c r="AP44" s="1068">
        <f t="shared" si="21"/>
        <v>0</v>
      </c>
      <c r="AQ44" s="1383">
        <f t="shared" si="22"/>
        <v>0</v>
      </c>
      <c r="AR44" s="1440">
        <f t="shared" si="23"/>
        <v>0</v>
      </c>
      <c r="AS44" s="1439"/>
      <c r="AT44" s="1439"/>
      <c r="AU44" s="1449"/>
      <c r="AV44" s="1449"/>
      <c r="AW44" s="1449"/>
      <c r="AX44" s="1449"/>
      <c r="AY44" s="1449"/>
      <c r="AZ44" s="1449"/>
      <c r="BA44" s="1424"/>
      <c r="BB44" s="1424"/>
      <c r="BC44" s="1406"/>
      <c r="BF44" s="867"/>
    </row>
    <row r="45" spans="1:58">
      <c r="A45" s="828"/>
      <c r="B45" s="1093"/>
      <c r="C45" s="1509"/>
      <c r="D45" s="1509"/>
      <c r="E45" s="1328">
        <f t="shared" si="2"/>
        <v>0</v>
      </c>
      <c r="F45" s="828"/>
      <c r="G45" s="1035"/>
      <c r="H45" s="1093"/>
      <c r="I45" s="1094"/>
      <c r="J45" s="1094"/>
      <c r="K45" s="1095"/>
      <c r="L45" s="888">
        <f t="shared" si="3"/>
        <v>0</v>
      </c>
      <c r="M45" s="577"/>
      <c r="N45" s="577"/>
      <c r="O45" s="577"/>
      <c r="P45" s="577"/>
      <c r="Q45" s="577"/>
      <c r="R45" s="577"/>
      <c r="S45" s="577"/>
      <c r="T45" s="577"/>
      <c r="U45" s="577"/>
      <c r="V45" s="577"/>
      <c r="W45" s="837">
        <f t="shared" si="1"/>
        <v>0</v>
      </c>
      <c r="X45" s="910">
        <f t="shared" si="4"/>
        <v>0</v>
      </c>
      <c r="Y45" s="1096"/>
      <c r="Z45" s="1140">
        <f t="shared" si="5"/>
        <v>0</v>
      </c>
      <c r="AA45" s="1083">
        <f t="shared" si="6"/>
        <v>0</v>
      </c>
      <c r="AB45" s="1083">
        <f t="shared" si="7"/>
        <v>0</v>
      </c>
      <c r="AC45" s="1083">
        <f t="shared" si="8"/>
        <v>0</v>
      </c>
      <c r="AD45" s="1141">
        <f t="shared" si="9"/>
        <v>0</v>
      </c>
      <c r="AE45" s="1084">
        <f t="shared" si="10"/>
        <v>0</v>
      </c>
      <c r="AF45" s="1084">
        <f t="shared" si="11"/>
        <v>0</v>
      </c>
      <c r="AG45" s="1084">
        <f t="shared" si="12"/>
        <v>0</v>
      </c>
      <c r="AH45" s="1142">
        <f t="shared" si="13"/>
        <v>0</v>
      </c>
      <c r="AI45" s="1085">
        <f t="shared" si="14"/>
        <v>0</v>
      </c>
      <c r="AJ45" s="1085">
        <f t="shared" si="15"/>
        <v>0</v>
      </c>
      <c r="AK45" s="1085">
        <f t="shared" si="16"/>
        <v>0</v>
      </c>
      <c r="AL45" s="1067">
        <f t="shared" si="17"/>
        <v>0</v>
      </c>
      <c r="AM45" s="1067">
        <f t="shared" si="18"/>
        <v>0</v>
      </c>
      <c r="AN45" s="1067">
        <f t="shared" si="19"/>
        <v>0</v>
      </c>
      <c r="AO45" s="1068">
        <f t="shared" si="20"/>
        <v>0</v>
      </c>
      <c r="AP45" s="1068">
        <f t="shared" si="21"/>
        <v>0</v>
      </c>
      <c r="AQ45" s="1383">
        <f t="shared" si="22"/>
        <v>0</v>
      </c>
      <c r="AR45" s="1440">
        <f t="shared" si="23"/>
        <v>0</v>
      </c>
      <c r="AS45" s="1439"/>
      <c r="AT45" s="1439"/>
      <c r="AU45" s="1449"/>
      <c r="AV45" s="1449"/>
      <c r="AW45" s="1449"/>
      <c r="AX45" s="1449"/>
      <c r="AY45" s="1449"/>
      <c r="AZ45" s="1449"/>
      <c r="BA45" s="1424"/>
      <c r="BB45" s="1424"/>
      <c r="BC45" s="1406"/>
      <c r="BF45" s="867"/>
    </row>
    <row r="46" spans="1:58">
      <c r="A46" s="828"/>
      <c r="B46" s="1093"/>
      <c r="C46" s="1509"/>
      <c r="D46" s="1509"/>
      <c r="E46" s="1328">
        <f t="shared" si="2"/>
        <v>0</v>
      </c>
      <c r="F46" s="828"/>
      <c r="G46" s="1035"/>
      <c r="H46" s="1093"/>
      <c r="I46" s="1094"/>
      <c r="J46" s="1094"/>
      <c r="K46" s="1095"/>
      <c r="L46" s="888">
        <f t="shared" si="3"/>
        <v>0</v>
      </c>
      <c r="M46" s="577"/>
      <c r="N46" s="577"/>
      <c r="O46" s="577"/>
      <c r="P46" s="577"/>
      <c r="Q46" s="577"/>
      <c r="R46" s="577"/>
      <c r="S46" s="577"/>
      <c r="T46" s="577"/>
      <c r="U46" s="577"/>
      <c r="V46" s="577"/>
      <c r="W46" s="837">
        <f t="shared" si="1"/>
        <v>0</v>
      </c>
      <c r="X46" s="910">
        <f t="shared" si="4"/>
        <v>0</v>
      </c>
      <c r="Y46" s="1096"/>
      <c r="Z46" s="1140">
        <f t="shared" si="5"/>
        <v>0</v>
      </c>
      <c r="AA46" s="1083">
        <f t="shared" si="6"/>
        <v>0</v>
      </c>
      <c r="AB46" s="1083">
        <f t="shared" si="7"/>
        <v>0</v>
      </c>
      <c r="AC46" s="1083">
        <f t="shared" si="8"/>
        <v>0</v>
      </c>
      <c r="AD46" s="1141">
        <f t="shared" si="9"/>
        <v>0</v>
      </c>
      <c r="AE46" s="1084">
        <f t="shared" si="10"/>
        <v>0</v>
      </c>
      <c r="AF46" s="1084">
        <f t="shared" si="11"/>
        <v>0</v>
      </c>
      <c r="AG46" s="1084">
        <f t="shared" si="12"/>
        <v>0</v>
      </c>
      <c r="AH46" s="1142">
        <f t="shared" si="13"/>
        <v>0</v>
      </c>
      <c r="AI46" s="1085">
        <f t="shared" si="14"/>
        <v>0</v>
      </c>
      <c r="AJ46" s="1085">
        <f t="shared" si="15"/>
        <v>0</v>
      </c>
      <c r="AK46" s="1085">
        <f t="shared" si="16"/>
        <v>0</v>
      </c>
      <c r="AL46" s="1067">
        <f t="shared" si="17"/>
        <v>0</v>
      </c>
      <c r="AM46" s="1067">
        <f t="shared" si="18"/>
        <v>0</v>
      </c>
      <c r="AN46" s="1067">
        <f t="shared" si="19"/>
        <v>0</v>
      </c>
      <c r="AO46" s="1068">
        <f t="shared" si="20"/>
        <v>0</v>
      </c>
      <c r="AP46" s="1068">
        <f t="shared" si="21"/>
        <v>0</v>
      </c>
      <c r="AQ46" s="1383">
        <f t="shared" si="22"/>
        <v>0</v>
      </c>
      <c r="AR46" s="1440">
        <f t="shared" si="23"/>
        <v>0</v>
      </c>
      <c r="AS46" s="1439"/>
      <c r="AT46" s="1439"/>
      <c r="AU46" s="1449"/>
      <c r="AV46" s="1449"/>
      <c r="AW46" s="1449"/>
      <c r="AX46" s="1449"/>
      <c r="AY46" s="1449"/>
      <c r="AZ46" s="1449"/>
      <c r="BA46" s="1424"/>
      <c r="BB46" s="1424"/>
      <c r="BC46" s="1406"/>
      <c r="BF46" s="867"/>
    </row>
    <row r="47" spans="1:58">
      <c r="A47" s="828"/>
      <c r="B47" s="1093"/>
      <c r="C47" s="1509"/>
      <c r="D47" s="1509"/>
      <c r="E47" s="1328">
        <f t="shared" si="2"/>
        <v>0</v>
      </c>
      <c r="F47" s="828"/>
      <c r="G47" s="1035"/>
      <c r="H47" s="1093"/>
      <c r="I47" s="1094"/>
      <c r="J47" s="1094"/>
      <c r="K47" s="1095"/>
      <c r="L47" s="888">
        <f t="shared" si="3"/>
        <v>0</v>
      </c>
      <c r="M47" s="577"/>
      <c r="N47" s="577"/>
      <c r="O47" s="577"/>
      <c r="P47" s="577"/>
      <c r="Q47" s="577"/>
      <c r="R47" s="577"/>
      <c r="S47" s="577"/>
      <c r="T47" s="577"/>
      <c r="U47" s="577"/>
      <c r="V47" s="577"/>
      <c r="W47" s="837">
        <f t="shared" si="1"/>
        <v>0</v>
      </c>
      <c r="X47" s="910">
        <f t="shared" si="4"/>
        <v>0</v>
      </c>
      <c r="Y47" s="1096"/>
      <c r="Z47" s="1140">
        <f t="shared" si="5"/>
        <v>0</v>
      </c>
      <c r="AA47" s="1083">
        <f t="shared" si="6"/>
        <v>0</v>
      </c>
      <c r="AB47" s="1083">
        <f t="shared" si="7"/>
        <v>0</v>
      </c>
      <c r="AC47" s="1083">
        <f t="shared" si="8"/>
        <v>0</v>
      </c>
      <c r="AD47" s="1141">
        <f t="shared" si="9"/>
        <v>0</v>
      </c>
      <c r="AE47" s="1084">
        <f t="shared" si="10"/>
        <v>0</v>
      </c>
      <c r="AF47" s="1084">
        <f t="shared" si="11"/>
        <v>0</v>
      </c>
      <c r="AG47" s="1084">
        <f t="shared" si="12"/>
        <v>0</v>
      </c>
      <c r="AH47" s="1142">
        <f t="shared" si="13"/>
        <v>0</v>
      </c>
      <c r="AI47" s="1085">
        <f t="shared" si="14"/>
        <v>0</v>
      </c>
      <c r="AJ47" s="1085">
        <f t="shared" si="15"/>
        <v>0</v>
      </c>
      <c r="AK47" s="1085">
        <f t="shared" si="16"/>
        <v>0</v>
      </c>
      <c r="AL47" s="1067">
        <f t="shared" si="17"/>
        <v>0</v>
      </c>
      <c r="AM47" s="1067">
        <f t="shared" si="18"/>
        <v>0</v>
      </c>
      <c r="AN47" s="1067">
        <f t="shared" si="19"/>
        <v>0</v>
      </c>
      <c r="AO47" s="1068">
        <f t="shared" si="20"/>
        <v>0</v>
      </c>
      <c r="AP47" s="1068">
        <f t="shared" si="21"/>
        <v>0</v>
      </c>
      <c r="AQ47" s="1383">
        <f t="shared" si="22"/>
        <v>0</v>
      </c>
      <c r="AR47" s="1440">
        <f t="shared" si="23"/>
        <v>0</v>
      </c>
      <c r="AS47" s="1439"/>
      <c r="AT47" s="1439"/>
      <c r="AU47" s="1449"/>
      <c r="AV47" s="1449"/>
      <c r="AW47" s="1449"/>
      <c r="AX47" s="1449"/>
      <c r="AY47" s="1449"/>
      <c r="AZ47" s="1449"/>
      <c r="BA47" s="1424"/>
      <c r="BB47" s="1424"/>
      <c r="BC47" s="1406"/>
      <c r="BF47" s="867"/>
    </row>
    <row r="48" spans="1:58">
      <c r="A48" s="828"/>
      <c r="B48" s="1093"/>
      <c r="C48" s="1509"/>
      <c r="D48" s="1509"/>
      <c r="E48" s="1328">
        <f t="shared" si="2"/>
        <v>0</v>
      </c>
      <c r="F48" s="828"/>
      <c r="G48" s="1035"/>
      <c r="H48" s="1093"/>
      <c r="I48" s="1094"/>
      <c r="J48" s="1094"/>
      <c r="K48" s="1095"/>
      <c r="L48" s="888">
        <f t="shared" si="3"/>
        <v>0</v>
      </c>
      <c r="M48" s="577"/>
      <c r="N48" s="577"/>
      <c r="O48" s="577"/>
      <c r="P48" s="577"/>
      <c r="Q48" s="577"/>
      <c r="R48" s="577"/>
      <c r="S48" s="577"/>
      <c r="T48" s="577"/>
      <c r="U48" s="577"/>
      <c r="V48" s="577"/>
      <c r="W48" s="837">
        <f t="shared" si="1"/>
        <v>0</v>
      </c>
      <c r="X48" s="910">
        <f t="shared" si="4"/>
        <v>0</v>
      </c>
      <c r="Y48" s="1096"/>
      <c r="Z48" s="1140">
        <f t="shared" si="5"/>
        <v>0</v>
      </c>
      <c r="AA48" s="1083">
        <f t="shared" si="6"/>
        <v>0</v>
      </c>
      <c r="AB48" s="1083">
        <f t="shared" si="7"/>
        <v>0</v>
      </c>
      <c r="AC48" s="1083">
        <f t="shared" si="8"/>
        <v>0</v>
      </c>
      <c r="AD48" s="1141">
        <f t="shared" si="9"/>
        <v>0</v>
      </c>
      <c r="AE48" s="1084">
        <f t="shared" si="10"/>
        <v>0</v>
      </c>
      <c r="AF48" s="1084">
        <f t="shared" si="11"/>
        <v>0</v>
      </c>
      <c r="AG48" s="1084">
        <f t="shared" si="12"/>
        <v>0</v>
      </c>
      <c r="AH48" s="1142">
        <f t="shared" si="13"/>
        <v>0</v>
      </c>
      <c r="AI48" s="1085">
        <f t="shared" si="14"/>
        <v>0</v>
      </c>
      <c r="AJ48" s="1085">
        <f t="shared" si="15"/>
        <v>0</v>
      </c>
      <c r="AK48" s="1085">
        <f t="shared" si="16"/>
        <v>0</v>
      </c>
      <c r="AL48" s="1067">
        <f t="shared" si="17"/>
        <v>0</v>
      </c>
      <c r="AM48" s="1067">
        <f t="shared" si="18"/>
        <v>0</v>
      </c>
      <c r="AN48" s="1067">
        <f t="shared" si="19"/>
        <v>0</v>
      </c>
      <c r="AO48" s="1068">
        <f t="shared" si="20"/>
        <v>0</v>
      </c>
      <c r="AP48" s="1068">
        <f t="shared" si="21"/>
        <v>0</v>
      </c>
      <c r="AQ48" s="1383">
        <f t="shared" si="22"/>
        <v>0</v>
      </c>
      <c r="AR48" s="1440">
        <f t="shared" si="23"/>
        <v>0</v>
      </c>
      <c r="AS48" s="1439"/>
      <c r="AT48" s="1439"/>
      <c r="AU48" s="1449"/>
      <c r="AV48" s="1449"/>
      <c r="AW48" s="1449"/>
      <c r="AX48" s="1449"/>
      <c r="AY48" s="1449"/>
      <c r="AZ48" s="1449"/>
      <c r="BA48" s="1424"/>
      <c r="BB48" s="1424"/>
      <c r="BC48" s="1406"/>
      <c r="BF48" s="867"/>
    </row>
    <row r="49" spans="1:58">
      <c r="A49" s="828"/>
      <c r="B49" s="1093"/>
      <c r="C49" s="1509"/>
      <c r="D49" s="1509"/>
      <c r="E49" s="1328">
        <f t="shared" si="2"/>
        <v>0</v>
      </c>
      <c r="F49" s="828"/>
      <c r="G49" s="1035"/>
      <c r="H49" s="1093"/>
      <c r="I49" s="1094"/>
      <c r="J49" s="1094"/>
      <c r="K49" s="1095"/>
      <c r="L49" s="888">
        <f t="shared" si="3"/>
        <v>0</v>
      </c>
      <c r="M49" s="577"/>
      <c r="N49" s="577"/>
      <c r="O49" s="577"/>
      <c r="P49" s="577"/>
      <c r="Q49" s="577"/>
      <c r="R49" s="577"/>
      <c r="S49" s="577"/>
      <c r="T49" s="577"/>
      <c r="U49" s="577"/>
      <c r="V49" s="577"/>
      <c r="W49" s="837">
        <f t="shared" si="1"/>
        <v>0</v>
      </c>
      <c r="X49" s="910">
        <f t="shared" si="4"/>
        <v>0</v>
      </c>
      <c r="Y49" s="1096"/>
      <c r="Z49" s="1140">
        <f t="shared" si="5"/>
        <v>0</v>
      </c>
      <c r="AA49" s="1083">
        <f t="shared" si="6"/>
        <v>0</v>
      </c>
      <c r="AB49" s="1083">
        <f t="shared" si="7"/>
        <v>0</v>
      </c>
      <c r="AC49" s="1083">
        <f t="shared" si="8"/>
        <v>0</v>
      </c>
      <c r="AD49" s="1141">
        <f t="shared" si="9"/>
        <v>0</v>
      </c>
      <c r="AE49" s="1084">
        <f t="shared" si="10"/>
        <v>0</v>
      </c>
      <c r="AF49" s="1084">
        <f t="shared" si="11"/>
        <v>0</v>
      </c>
      <c r="AG49" s="1084">
        <f t="shared" si="12"/>
        <v>0</v>
      </c>
      <c r="AH49" s="1142">
        <f t="shared" si="13"/>
        <v>0</v>
      </c>
      <c r="AI49" s="1085">
        <f t="shared" si="14"/>
        <v>0</v>
      </c>
      <c r="AJ49" s="1085">
        <f t="shared" si="15"/>
        <v>0</v>
      </c>
      <c r="AK49" s="1085">
        <f t="shared" si="16"/>
        <v>0</v>
      </c>
      <c r="AL49" s="1067">
        <f t="shared" si="17"/>
        <v>0</v>
      </c>
      <c r="AM49" s="1067">
        <f t="shared" si="18"/>
        <v>0</v>
      </c>
      <c r="AN49" s="1067">
        <f t="shared" si="19"/>
        <v>0</v>
      </c>
      <c r="AO49" s="1068">
        <f t="shared" si="20"/>
        <v>0</v>
      </c>
      <c r="AP49" s="1068">
        <f t="shared" si="21"/>
        <v>0</v>
      </c>
      <c r="AQ49" s="1383">
        <f t="shared" si="22"/>
        <v>0</v>
      </c>
      <c r="AR49" s="1440">
        <f t="shared" si="23"/>
        <v>0</v>
      </c>
      <c r="AS49" s="1439"/>
      <c r="AT49" s="1439"/>
      <c r="AU49" s="1449"/>
      <c r="AV49" s="1449"/>
      <c r="AW49" s="1449"/>
      <c r="AX49" s="1449"/>
      <c r="AY49" s="1449"/>
      <c r="AZ49" s="1449"/>
      <c r="BA49" s="1424"/>
      <c r="BB49" s="1424"/>
      <c r="BC49" s="1406"/>
      <c r="BF49" s="867"/>
    </row>
    <row r="50" spans="1:58">
      <c r="A50" s="828"/>
      <c r="B50" s="1093"/>
      <c r="C50" s="1509"/>
      <c r="D50" s="1509"/>
      <c r="E50" s="1328">
        <f t="shared" si="2"/>
        <v>0</v>
      </c>
      <c r="F50" s="828"/>
      <c r="G50" s="1035"/>
      <c r="H50" s="1093"/>
      <c r="I50" s="1094"/>
      <c r="J50" s="1094"/>
      <c r="K50" s="1095"/>
      <c r="L50" s="888">
        <f t="shared" si="3"/>
        <v>0</v>
      </c>
      <c r="M50" s="577"/>
      <c r="N50" s="577"/>
      <c r="O50" s="577"/>
      <c r="P50" s="577"/>
      <c r="Q50" s="577"/>
      <c r="R50" s="577"/>
      <c r="S50" s="577"/>
      <c r="T50" s="577"/>
      <c r="U50" s="577"/>
      <c r="V50" s="577"/>
      <c r="W50" s="837">
        <f t="shared" si="1"/>
        <v>0</v>
      </c>
      <c r="X50" s="910">
        <f t="shared" si="4"/>
        <v>0</v>
      </c>
      <c r="Y50" s="1096"/>
      <c r="Z50" s="1140">
        <f t="shared" si="5"/>
        <v>0</v>
      </c>
      <c r="AA50" s="1083">
        <f t="shared" si="6"/>
        <v>0</v>
      </c>
      <c r="AB50" s="1083">
        <f t="shared" si="7"/>
        <v>0</v>
      </c>
      <c r="AC50" s="1083">
        <f t="shared" si="8"/>
        <v>0</v>
      </c>
      <c r="AD50" s="1141">
        <f t="shared" si="9"/>
        <v>0</v>
      </c>
      <c r="AE50" s="1084">
        <f t="shared" si="10"/>
        <v>0</v>
      </c>
      <c r="AF50" s="1084">
        <f t="shared" si="11"/>
        <v>0</v>
      </c>
      <c r="AG50" s="1084">
        <f t="shared" si="12"/>
        <v>0</v>
      </c>
      <c r="AH50" s="1142">
        <f t="shared" si="13"/>
        <v>0</v>
      </c>
      <c r="AI50" s="1085">
        <f t="shared" si="14"/>
        <v>0</v>
      </c>
      <c r="AJ50" s="1085">
        <f t="shared" si="15"/>
        <v>0</v>
      </c>
      <c r="AK50" s="1085">
        <f t="shared" si="16"/>
        <v>0</v>
      </c>
      <c r="AL50" s="1067">
        <f t="shared" si="17"/>
        <v>0</v>
      </c>
      <c r="AM50" s="1067">
        <f t="shared" si="18"/>
        <v>0</v>
      </c>
      <c r="AN50" s="1067">
        <f t="shared" si="19"/>
        <v>0</v>
      </c>
      <c r="AO50" s="1068">
        <f t="shared" si="20"/>
        <v>0</v>
      </c>
      <c r="AP50" s="1068">
        <f t="shared" si="21"/>
        <v>0</v>
      </c>
      <c r="AQ50" s="1383">
        <f t="shared" si="22"/>
        <v>0</v>
      </c>
      <c r="AR50" s="1440">
        <f t="shared" si="23"/>
        <v>0</v>
      </c>
      <c r="AS50" s="1439"/>
      <c r="AT50" s="1439"/>
      <c r="AU50" s="1449"/>
      <c r="AV50" s="1449"/>
      <c r="AW50" s="1449"/>
      <c r="AX50" s="1449"/>
      <c r="AY50" s="1449"/>
      <c r="AZ50" s="1449"/>
      <c r="BA50" s="1424"/>
      <c r="BB50" s="1424"/>
      <c r="BC50" s="1406"/>
      <c r="BF50" s="867"/>
    </row>
    <row r="51" spans="1:58">
      <c r="A51" s="828"/>
      <c r="B51" s="1093"/>
      <c r="C51" s="1509"/>
      <c r="D51" s="1509"/>
      <c r="E51" s="1328">
        <f t="shared" si="2"/>
        <v>0</v>
      </c>
      <c r="F51" s="828"/>
      <c r="G51" s="1035"/>
      <c r="H51" s="1093"/>
      <c r="I51" s="1094"/>
      <c r="J51" s="1094"/>
      <c r="K51" s="1095"/>
      <c r="L51" s="888">
        <f t="shared" si="3"/>
        <v>0</v>
      </c>
      <c r="M51" s="577"/>
      <c r="N51" s="577"/>
      <c r="O51" s="577"/>
      <c r="P51" s="577"/>
      <c r="Q51" s="577"/>
      <c r="R51" s="577"/>
      <c r="S51" s="577"/>
      <c r="T51" s="577"/>
      <c r="U51" s="577"/>
      <c r="V51" s="577"/>
      <c r="W51" s="837">
        <f t="shared" si="1"/>
        <v>0</v>
      </c>
      <c r="X51" s="910">
        <f t="shared" si="4"/>
        <v>0</v>
      </c>
      <c r="Y51" s="1096"/>
      <c r="Z51" s="1140">
        <f t="shared" si="5"/>
        <v>0</v>
      </c>
      <c r="AA51" s="1083">
        <f t="shared" si="6"/>
        <v>0</v>
      </c>
      <c r="AB51" s="1083">
        <f t="shared" si="7"/>
        <v>0</v>
      </c>
      <c r="AC51" s="1083">
        <f t="shared" si="8"/>
        <v>0</v>
      </c>
      <c r="AD51" s="1141">
        <f t="shared" si="9"/>
        <v>0</v>
      </c>
      <c r="AE51" s="1084">
        <f t="shared" si="10"/>
        <v>0</v>
      </c>
      <c r="AF51" s="1084">
        <f t="shared" si="11"/>
        <v>0</v>
      </c>
      <c r="AG51" s="1084">
        <f t="shared" si="12"/>
        <v>0</v>
      </c>
      <c r="AH51" s="1142">
        <f t="shared" si="13"/>
        <v>0</v>
      </c>
      <c r="AI51" s="1085">
        <f t="shared" si="14"/>
        <v>0</v>
      </c>
      <c r="AJ51" s="1085">
        <f t="shared" si="15"/>
        <v>0</v>
      </c>
      <c r="AK51" s="1085">
        <f t="shared" si="16"/>
        <v>0</v>
      </c>
      <c r="AL51" s="1067">
        <f t="shared" si="17"/>
        <v>0</v>
      </c>
      <c r="AM51" s="1067">
        <f t="shared" si="18"/>
        <v>0</v>
      </c>
      <c r="AN51" s="1067">
        <f t="shared" si="19"/>
        <v>0</v>
      </c>
      <c r="AO51" s="1068">
        <f t="shared" si="20"/>
        <v>0</v>
      </c>
      <c r="AP51" s="1068">
        <f t="shared" si="21"/>
        <v>0</v>
      </c>
      <c r="AQ51" s="1383">
        <f t="shared" si="22"/>
        <v>0</v>
      </c>
      <c r="AR51" s="1440">
        <f t="shared" si="23"/>
        <v>0</v>
      </c>
      <c r="AS51" s="1439"/>
      <c r="AT51" s="1439"/>
      <c r="AU51" s="1449"/>
      <c r="AV51" s="1449"/>
      <c r="AW51" s="1449"/>
      <c r="AX51" s="1449"/>
      <c r="AY51" s="1449"/>
      <c r="AZ51" s="1449"/>
      <c r="BA51" s="1424"/>
      <c r="BB51" s="1424"/>
      <c r="BC51" s="1406"/>
      <c r="BF51" s="867"/>
    </row>
    <row r="52" spans="1:58">
      <c r="A52" s="828"/>
      <c r="B52" s="1093"/>
      <c r="C52" s="1509"/>
      <c r="D52" s="1509"/>
      <c r="E52" s="1328">
        <f t="shared" si="2"/>
        <v>0</v>
      </c>
      <c r="F52" s="828"/>
      <c r="G52" s="1035"/>
      <c r="H52" s="1093"/>
      <c r="I52" s="1094"/>
      <c r="J52" s="1094"/>
      <c r="K52" s="1095"/>
      <c r="L52" s="888">
        <f t="shared" si="3"/>
        <v>0</v>
      </c>
      <c r="M52" s="577"/>
      <c r="N52" s="577"/>
      <c r="O52" s="577"/>
      <c r="P52" s="577"/>
      <c r="Q52" s="577"/>
      <c r="R52" s="577"/>
      <c r="S52" s="577"/>
      <c r="T52" s="577"/>
      <c r="U52" s="577"/>
      <c r="V52" s="577"/>
      <c r="W52" s="837">
        <f t="shared" si="1"/>
        <v>0</v>
      </c>
      <c r="X52" s="910">
        <f t="shared" si="4"/>
        <v>0</v>
      </c>
      <c r="Y52" s="1096"/>
      <c r="Z52" s="1140">
        <f t="shared" si="5"/>
        <v>0</v>
      </c>
      <c r="AA52" s="1083">
        <f t="shared" si="6"/>
        <v>0</v>
      </c>
      <c r="AB52" s="1083">
        <f t="shared" si="7"/>
        <v>0</v>
      </c>
      <c r="AC52" s="1083">
        <f t="shared" si="8"/>
        <v>0</v>
      </c>
      <c r="AD52" s="1141">
        <f t="shared" si="9"/>
        <v>0</v>
      </c>
      <c r="AE52" s="1084">
        <f t="shared" si="10"/>
        <v>0</v>
      </c>
      <c r="AF52" s="1084">
        <f t="shared" si="11"/>
        <v>0</v>
      </c>
      <c r="AG52" s="1084">
        <f t="shared" si="12"/>
        <v>0</v>
      </c>
      <c r="AH52" s="1142">
        <f t="shared" si="13"/>
        <v>0</v>
      </c>
      <c r="AI52" s="1085">
        <f t="shared" si="14"/>
        <v>0</v>
      </c>
      <c r="AJ52" s="1085">
        <f t="shared" si="15"/>
        <v>0</v>
      </c>
      <c r="AK52" s="1085">
        <f t="shared" si="16"/>
        <v>0</v>
      </c>
      <c r="AL52" s="1067">
        <f t="shared" si="17"/>
        <v>0</v>
      </c>
      <c r="AM52" s="1067">
        <f t="shared" si="18"/>
        <v>0</v>
      </c>
      <c r="AN52" s="1067">
        <f t="shared" si="19"/>
        <v>0</v>
      </c>
      <c r="AO52" s="1068">
        <f t="shared" si="20"/>
        <v>0</v>
      </c>
      <c r="AP52" s="1068">
        <f t="shared" si="21"/>
        <v>0</v>
      </c>
      <c r="AQ52" s="1383">
        <f t="shared" si="22"/>
        <v>0</v>
      </c>
      <c r="AR52" s="1440">
        <f t="shared" si="23"/>
        <v>0</v>
      </c>
      <c r="AS52" s="1439"/>
      <c r="AT52" s="1439"/>
      <c r="AU52" s="1449"/>
      <c r="AV52" s="1449"/>
      <c r="AW52" s="1449"/>
      <c r="AX52" s="1449"/>
      <c r="AY52" s="1449"/>
      <c r="AZ52" s="1449"/>
      <c r="BA52" s="1424"/>
      <c r="BB52" s="1424"/>
      <c r="BC52" s="1406"/>
      <c r="BF52" s="867"/>
    </row>
    <row r="53" spans="1:58">
      <c r="A53" s="828"/>
      <c r="B53" s="1093"/>
      <c r="C53" s="1509"/>
      <c r="D53" s="1509"/>
      <c r="E53" s="1328">
        <f t="shared" si="2"/>
        <v>0</v>
      </c>
      <c r="F53" s="828"/>
      <c r="G53" s="1035"/>
      <c r="H53" s="1093"/>
      <c r="I53" s="1094"/>
      <c r="J53" s="1094"/>
      <c r="K53" s="1095"/>
      <c r="L53" s="888">
        <f t="shared" si="3"/>
        <v>0</v>
      </c>
      <c r="M53" s="577"/>
      <c r="N53" s="577"/>
      <c r="O53" s="577"/>
      <c r="P53" s="577"/>
      <c r="Q53" s="577"/>
      <c r="R53" s="577"/>
      <c r="S53" s="577"/>
      <c r="T53" s="577"/>
      <c r="U53" s="577"/>
      <c r="V53" s="577"/>
      <c r="W53" s="837">
        <f t="shared" si="1"/>
        <v>0</v>
      </c>
      <c r="X53" s="910">
        <f t="shared" si="4"/>
        <v>0</v>
      </c>
      <c r="Y53" s="1096"/>
      <c r="Z53" s="1140">
        <f t="shared" si="5"/>
        <v>0</v>
      </c>
      <c r="AA53" s="1083">
        <f t="shared" si="6"/>
        <v>0</v>
      </c>
      <c r="AB53" s="1083">
        <f t="shared" si="7"/>
        <v>0</v>
      </c>
      <c r="AC53" s="1083">
        <f t="shared" si="8"/>
        <v>0</v>
      </c>
      <c r="AD53" s="1141">
        <f t="shared" si="9"/>
        <v>0</v>
      </c>
      <c r="AE53" s="1084">
        <f t="shared" si="10"/>
        <v>0</v>
      </c>
      <c r="AF53" s="1084">
        <f t="shared" si="11"/>
        <v>0</v>
      </c>
      <c r="AG53" s="1084">
        <f t="shared" si="12"/>
        <v>0</v>
      </c>
      <c r="AH53" s="1142">
        <f t="shared" si="13"/>
        <v>0</v>
      </c>
      <c r="AI53" s="1085">
        <f t="shared" si="14"/>
        <v>0</v>
      </c>
      <c r="AJ53" s="1085">
        <f t="shared" si="15"/>
        <v>0</v>
      </c>
      <c r="AK53" s="1085">
        <f t="shared" si="16"/>
        <v>0</v>
      </c>
      <c r="AL53" s="1067">
        <f t="shared" si="17"/>
        <v>0</v>
      </c>
      <c r="AM53" s="1067">
        <f t="shared" si="18"/>
        <v>0</v>
      </c>
      <c r="AN53" s="1067">
        <f t="shared" si="19"/>
        <v>0</v>
      </c>
      <c r="AO53" s="1068">
        <f t="shared" si="20"/>
        <v>0</v>
      </c>
      <c r="AP53" s="1068">
        <f t="shared" si="21"/>
        <v>0</v>
      </c>
      <c r="AQ53" s="1383">
        <f t="shared" si="22"/>
        <v>0</v>
      </c>
      <c r="AR53" s="1440">
        <f t="shared" si="23"/>
        <v>0</v>
      </c>
      <c r="AS53" s="1439"/>
      <c r="AT53" s="1439"/>
      <c r="AU53" s="1449"/>
      <c r="AV53" s="1449"/>
      <c r="AW53" s="1449"/>
      <c r="AX53" s="1449"/>
      <c r="AY53" s="1449"/>
      <c r="AZ53" s="1449"/>
      <c r="BA53" s="1424"/>
      <c r="BB53" s="1424"/>
      <c r="BC53" s="1406"/>
      <c r="BF53" s="867"/>
    </row>
    <row r="54" spans="1:58">
      <c r="A54" s="828"/>
      <c r="B54" s="1093"/>
      <c r="C54" s="1509"/>
      <c r="D54" s="1509"/>
      <c r="E54" s="1328">
        <f t="shared" si="2"/>
        <v>0</v>
      </c>
      <c r="F54" s="828"/>
      <c r="G54" s="1035"/>
      <c r="H54" s="1093"/>
      <c r="I54" s="1094"/>
      <c r="J54" s="1094"/>
      <c r="K54" s="1095"/>
      <c r="L54" s="888">
        <f t="shared" si="3"/>
        <v>0</v>
      </c>
      <c r="M54" s="577"/>
      <c r="N54" s="577"/>
      <c r="O54" s="577"/>
      <c r="P54" s="577"/>
      <c r="Q54" s="577"/>
      <c r="R54" s="577"/>
      <c r="S54" s="577"/>
      <c r="T54" s="577"/>
      <c r="U54" s="577"/>
      <c r="V54" s="577"/>
      <c r="W54" s="837">
        <f t="shared" ref="W54:W85" si="24">IFERROR(IF(F54&lt;&gt;"GfB",(SUM(L54:O54,Q54,U54)*12+(S54+T54))*(100+$O$12+$O$13)%+((P54+R54+V54)*12),(SUM(L54:O54,Q54,U54)*12+(S54+T54))*(100+$O$15+$O$13)%+((P54+R54+V54)*12)),0)</f>
        <v>0</v>
      </c>
      <c r="X54" s="910">
        <f t="shared" si="4"/>
        <v>0</v>
      </c>
      <c r="Y54" s="1096"/>
      <c r="Z54" s="1140">
        <f t="shared" si="5"/>
        <v>0</v>
      </c>
      <c r="AA54" s="1083">
        <f t="shared" si="6"/>
        <v>0</v>
      </c>
      <c r="AB54" s="1083">
        <f t="shared" si="7"/>
        <v>0</v>
      </c>
      <c r="AC54" s="1083">
        <f t="shared" si="8"/>
        <v>0</v>
      </c>
      <c r="AD54" s="1141">
        <f t="shared" si="9"/>
        <v>0</v>
      </c>
      <c r="AE54" s="1084">
        <f t="shared" si="10"/>
        <v>0</v>
      </c>
      <c r="AF54" s="1084">
        <f t="shared" si="11"/>
        <v>0</v>
      </c>
      <c r="AG54" s="1084">
        <f t="shared" si="12"/>
        <v>0</v>
      </c>
      <c r="AH54" s="1142">
        <f t="shared" si="13"/>
        <v>0</v>
      </c>
      <c r="AI54" s="1085">
        <f t="shared" si="14"/>
        <v>0</v>
      </c>
      <c r="AJ54" s="1085">
        <f t="shared" si="15"/>
        <v>0</v>
      </c>
      <c r="AK54" s="1085">
        <f t="shared" si="16"/>
        <v>0</v>
      </c>
      <c r="AL54" s="1067">
        <f t="shared" si="17"/>
        <v>0</v>
      </c>
      <c r="AM54" s="1067">
        <f t="shared" si="18"/>
        <v>0</v>
      </c>
      <c r="AN54" s="1067">
        <f t="shared" si="19"/>
        <v>0</v>
      </c>
      <c r="AO54" s="1068">
        <f t="shared" si="20"/>
        <v>0</v>
      </c>
      <c r="AP54" s="1068">
        <f t="shared" si="21"/>
        <v>0</v>
      </c>
      <c r="AQ54" s="1383">
        <f t="shared" si="22"/>
        <v>0</v>
      </c>
      <c r="AR54" s="1440">
        <f t="shared" si="23"/>
        <v>0</v>
      </c>
      <c r="AS54" s="1439"/>
      <c r="AT54" s="1439"/>
      <c r="AU54" s="1449"/>
      <c r="AV54" s="1449"/>
      <c r="AW54" s="1449"/>
      <c r="AX54" s="1449"/>
      <c r="AY54" s="1449"/>
      <c r="AZ54" s="1449"/>
      <c r="BA54" s="1424"/>
      <c r="BB54" s="1424"/>
      <c r="BC54" s="1406"/>
      <c r="BF54" s="867"/>
    </row>
    <row r="55" spans="1:58">
      <c r="A55" s="828"/>
      <c r="B55" s="1093"/>
      <c r="C55" s="1509"/>
      <c r="D55" s="1509"/>
      <c r="E55" s="1328">
        <f t="shared" si="2"/>
        <v>0</v>
      </c>
      <c r="F55" s="828"/>
      <c r="G55" s="1035"/>
      <c r="H55" s="1093"/>
      <c r="I55" s="1094"/>
      <c r="J55" s="1094"/>
      <c r="K55" s="1095"/>
      <c r="L55" s="888">
        <f t="shared" si="3"/>
        <v>0</v>
      </c>
      <c r="M55" s="577"/>
      <c r="N55" s="577"/>
      <c r="O55" s="577"/>
      <c r="P55" s="577"/>
      <c r="Q55" s="577"/>
      <c r="R55" s="577"/>
      <c r="S55" s="577"/>
      <c r="T55" s="577"/>
      <c r="U55" s="577"/>
      <c r="V55" s="577"/>
      <c r="W55" s="837">
        <f t="shared" si="24"/>
        <v>0</v>
      </c>
      <c r="X55" s="910">
        <f t="shared" si="4"/>
        <v>0</v>
      </c>
      <c r="Y55" s="1096"/>
      <c r="Z55" s="1140">
        <f t="shared" si="5"/>
        <v>0</v>
      </c>
      <c r="AA55" s="1083">
        <f t="shared" si="6"/>
        <v>0</v>
      </c>
      <c r="AB55" s="1083">
        <f t="shared" si="7"/>
        <v>0</v>
      </c>
      <c r="AC55" s="1083">
        <f t="shared" si="8"/>
        <v>0</v>
      </c>
      <c r="AD55" s="1141">
        <f t="shared" si="9"/>
        <v>0</v>
      </c>
      <c r="AE55" s="1084">
        <f t="shared" si="10"/>
        <v>0</v>
      </c>
      <c r="AF55" s="1084">
        <f t="shared" si="11"/>
        <v>0</v>
      </c>
      <c r="AG55" s="1084">
        <f t="shared" si="12"/>
        <v>0</v>
      </c>
      <c r="AH55" s="1142">
        <f t="shared" si="13"/>
        <v>0</v>
      </c>
      <c r="AI55" s="1085">
        <f t="shared" si="14"/>
        <v>0</v>
      </c>
      <c r="AJ55" s="1085">
        <f t="shared" si="15"/>
        <v>0</v>
      </c>
      <c r="AK55" s="1085">
        <f t="shared" si="16"/>
        <v>0</v>
      </c>
      <c r="AL55" s="1067">
        <f t="shared" si="17"/>
        <v>0</v>
      </c>
      <c r="AM55" s="1067">
        <f t="shared" si="18"/>
        <v>0</v>
      </c>
      <c r="AN55" s="1067">
        <f t="shared" si="19"/>
        <v>0</v>
      </c>
      <c r="AO55" s="1068">
        <f t="shared" si="20"/>
        <v>0</v>
      </c>
      <c r="AP55" s="1068">
        <f t="shared" si="21"/>
        <v>0</v>
      </c>
      <c r="AQ55" s="1383">
        <f t="shared" si="22"/>
        <v>0</v>
      </c>
      <c r="AR55" s="1440">
        <f t="shared" si="23"/>
        <v>0</v>
      </c>
      <c r="AS55" s="1439"/>
      <c r="AT55" s="1439"/>
      <c r="AU55" s="1449"/>
      <c r="AV55" s="1449"/>
      <c r="AW55" s="1449"/>
      <c r="AX55" s="1449"/>
      <c r="AY55" s="1449"/>
      <c r="AZ55" s="1449"/>
      <c r="BA55" s="1424"/>
      <c r="BB55" s="1424"/>
      <c r="BC55" s="1406"/>
      <c r="BF55" s="867"/>
    </row>
    <row r="56" spans="1:58">
      <c r="A56" s="828"/>
      <c r="B56" s="1093"/>
      <c r="C56" s="1509"/>
      <c r="D56" s="1509"/>
      <c r="E56" s="1328">
        <f t="shared" si="2"/>
        <v>0</v>
      </c>
      <c r="F56" s="828"/>
      <c r="G56" s="1035"/>
      <c r="H56" s="1093"/>
      <c r="I56" s="1094"/>
      <c r="J56" s="1094"/>
      <c r="K56" s="1095"/>
      <c r="L56" s="888">
        <f t="shared" si="3"/>
        <v>0</v>
      </c>
      <c r="M56" s="577"/>
      <c r="N56" s="577"/>
      <c r="O56" s="577"/>
      <c r="P56" s="577"/>
      <c r="Q56" s="577"/>
      <c r="R56" s="577"/>
      <c r="S56" s="577"/>
      <c r="T56" s="577"/>
      <c r="U56" s="577"/>
      <c r="V56" s="577"/>
      <c r="W56" s="837">
        <f t="shared" si="24"/>
        <v>0</v>
      </c>
      <c r="X56" s="910">
        <f t="shared" si="4"/>
        <v>0</v>
      </c>
      <c r="Y56" s="1096"/>
      <c r="Z56" s="1140">
        <f t="shared" si="5"/>
        <v>0</v>
      </c>
      <c r="AA56" s="1083">
        <f t="shared" si="6"/>
        <v>0</v>
      </c>
      <c r="AB56" s="1083">
        <f t="shared" si="7"/>
        <v>0</v>
      </c>
      <c r="AC56" s="1083">
        <f t="shared" si="8"/>
        <v>0</v>
      </c>
      <c r="AD56" s="1141">
        <f t="shared" si="9"/>
        <v>0</v>
      </c>
      <c r="AE56" s="1084">
        <f t="shared" si="10"/>
        <v>0</v>
      </c>
      <c r="AF56" s="1084">
        <f t="shared" si="11"/>
        <v>0</v>
      </c>
      <c r="AG56" s="1084">
        <f t="shared" si="12"/>
        <v>0</v>
      </c>
      <c r="AH56" s="1142">
        <f t="shared" si="13"/>
        <v>0</v>
      </c>
      <c r="AI56" s="1085">
        <f t="shared" si="14"/>
        <v>0</v>
      </c>
      <c r="AJ56" s="1085">
        <f t="shared" si="15"/>
        <v>0</v>
      </c>
      <c r="AK56" s="1085">
        <f t="shared" si="16"/>
        <v>0</v>
      </c>
      <c r="AL56" s="1067">
        <f t="shared" si="17"/>
        <v>0</v>
      </c>
      <c r="AM56" s="1067">
        <f t="shared" si="18"/>
        <v>0</v>
      </c>
      <c r="AN56" s="1067">
        <f t="shared" si="19"/>
        <v>0</v>
      </c>
      <c r="AO56" s="1068">
        <f t="shared" si="20"/>
        <v>0</v>
      </c>
      <c r="AP56" s="1068">
        <f t="shared" si="21"/>
        <v>0</v>
      </c>
      <c r="AQ56" s="1383">
        <f t="shared" si="22"/>
        <v>0</v>
      </c>
      <c r="AR56" s="1440">
        <f t="shared" si="23"/>
        <v>0</v>
      </c>
      <c r="AS56" s="1439"/>
      <c r="AT56" s="1439"/>
      <c r="AU56" s="1449"/>
      <c r="AV56" s="1449"/>
      <c r="AW56" s="1449"/>
      <c r="AX56" s="1449"/>
      <c r="AY56" s="1449"/>
      <c r="AZ56" s="1449"/>
      <c r="BA56" s="1424"/>
      <c r="BB56" s="1424"/>
      <c r="BC56" s="1406"/>
      <c r="BF56" s="867"/>
    </row>
    <row r="57" spans="1:58">
      <c r="A57" s="828"/>
      <c r="B57" s="1093"/>
      <c r="C57" s="1509"/>
      <c r="D57" s="1509"/>
      <c r="E57" s="1328">
        <f t="shared" si="2"/>
        <v>0</v>
      </c>
      <c r="F57" s="828"/>
      <c r="G57" s="1035"/>
      <c r="H57" s="1093"/>
      <c r="I57" s="1094"/>
      <c r="J57" s="1094"/>
      <c r="K57" s="1095"/>
      <c r="L57" s="888">
        <f t="shared" si="3"/>
        <v>0</v>
      </c>
      <c r="M57" s="577"/>
      <c r="N57" s="577"/>
      <c r="O57" s="577"/>
      <c r="P57" s="577"/>
      <c r="Q57" s="577"/>
      <c r="R57" s="577"/>
      <c r="S57" s="577"/>
      <c r="T57" s="577"/>
      <c r="U57" s="577"/>
      <c r="V57" s="577"/>
      <c r="W57" s="837">
        <f t="shared" si="24"/>
        <v>0</v>
      </c>
      <c r="X57" s="910">
        <f t="shared" si="4"/>
        <v>0</v>
      </c>
      <c r="Y57" s="1096"/>
      <c r="Z57" s="1140">
        <f t="shared" si="5"/>
        <v>0</v>
      </c>
      <c r="AA57" s="1083">
        <f t="shared" si="6"/>
        <v>0</v>
      </c>
      <c r="AB57" s="1083">
        <f t="shared" si="7"/>
        <v>0</v>
      </c>
      <c r="AC57" s="1083">
        <f t="shared" si="8"/>
        <v>0</v>
      </c>
      <c r="AD57" s="1141">
        <f t="shared" si="9"/>
        <v>0</v>
      </c>
      <c r="AE57" s="1084">
        <f t="shared" si="10"/>
        <v>0</v>
      </c>
      <c r="AF57" s="1084">
        <f t="shared" si="11"/>
        <v>0</v>
      </c>
      <c r="AG57" s="1084">
        <f t="shared" si="12"/>
        <v>0</v>
      </c>
      <c r="AH57" s="1142">
        <f t="shared" si="13"/>
        <v>0</v>
      </c>
      <c r="AI57" s="1085">
        <f t="shared" si="14"/>
        <v>0</v>
      </c>
      <c r="AJ57" s="1085">
        <f t="shared" si="15"/>
        <v>0</v>
      </c>
      <c r="AK57" s="1085">
        <f t="shared" si="16"/>
        <v>0</v>
      </c>
      <c r="AL57" s="1067">
        <f t="shared" si="17"/>
        <v>0</v>
      </c>
      <c r="AM57" s="1067">
        <f t="shared" si="18"/>
        <v>0</v>
      </c>
      <c r="AN57" s="1067">
        <f t="shared" si="19"/>
        <v>0</v>
      </c>
      <c r="AO57" s="1068">
        <f t="shared" si="20"/>
        <v>0</v>
      </c>
      <c r="AP57" s="1068">
        <f t="shared" si="21"/>
        <v>0</v>
      </c>
      <c r="AQ57" s="1383">
        <f t="shared" si="22"/>
        <v>0</v>
      </c>
      <c r="AR57" s="1440">
        <f t="shared" si="23"/>
        <v>0</v>
      </c>
      <c r="AS57" s="1439"/>
      <c r="AT57" s="1439"/>
      <c r="AU57" s="1449"/>
      <c r="AV57" s="1449"/>
      <c r="AW57" s="1449"/>
      <c r="AX57" s="1449"/>
      <c r="AY57" s="1449"/>
      <c r="AZ57" s="1449"/>
      <c r="BA57" s="1424"/>
      <c r="BB57" s="1424"/>
      <c r="BC57" s="1406"/>
      <c r="BF57" s="867"/>
    </row>
    <row r="58" spans="1:58">
      <c r="A58" s="828"/>
      <c r="B58" s="1093"/>
      <c r="C58" s="1509"/>
      <c r="D58" s="1509"/>
      <c r="E58" s="1328">
        <f t="shared" si="2"/>
        <v>0</v>
      </c>
      <c r="F58" s="828"/>
      <c r="G58" s="1035"/>
      <c r="H58" s="1093"/>
      <c r="I58" s="1094"/>
      <c r="J58" s="1094"/>
      <c r="K58" s="1095"/>
      <c r="L58" s="888">
        <f t="shared" si="3"/>
        <v>0</v>
      </c>
      <c r="M58" s="577"/>
      <c r="N58" s="577"/>
      <c r="O58" s="577"/>
      <c r="P58" s="577"/>
      <c r="Q58" s="577"/>
      <c r="R58" s="577"/>
      <c r="S58" s="577"/>
      <c r="T58" s="577"/>
      <c r="U58" s="577"/>
      <c r="V58" s="577"/>
      <c r="W58" s="837">
        <f t="shared" si="24"/>
        <v>0</v>
      </c>
      <c r="X58" s="910">
        <f t="shared" si="4"/>
        <v>0</v>
      </c>
      <c r="Y58" s="1096"/>
      <c r="Z58" s="1140">
        <f t="shared" si="5"/>
        <v>0</v>
      </c>
      <c r="AA58" s="1083">
        <f t="shared" si="6"/>
        <v>0</v>
      </c>
      <c r="AB58" s="1083">
        <f t="shared" si="7"/>
        <v>0</v>
      </c>
      <c r="AC58" s="1083">
        <f t="shared" si="8"/>
        <v>0</v>
      </c>
      <c r="AD58" s="1141">
        <f t="shared" si="9"/>
        <v>0</v>
      </c>
      <c r="AE58" s="1084">
        <f t="shared" si="10"/>
        <v>0</v>
      </c>
      <c r="AF58" s="1084">
        <f t="shared" si="11"/>
        <v>0</v>
      </c>
      <c r="AG58" s="1084">
        <f t="shared" si="12"/>
        <v>0</v>
      </c>
      <c r="AH58" s="1142">
        <f t="shared" si="13"/>
        <v>0</v>
      </c>
      <c r="AI58" s="1085">
        <f t="shared" si="14"/>
        <v>0</v>
      </c>
      <c r="AJ58" s="1085">
        <f t="shared" si="15"/>
        <v>0</v>
      </c>
      <c r="AK58" s="1085">
        <f t="shared" si="16"/>
        <v>0</v>
      </c>
      <c r="AL58" s="1067">
        <f t="shared" si="17"/>
        <v>0</v>
      </c>
      <c r="AM58" s="1067">
        <f t="shared" si="18"/>
        <v>0</v>
      </c>
      <c r="AN58" s="1067">
        <f t="shared" si="19"/>
        <v>0</v>
      </c>
      <c r="AO58" s="1068">
        <f t="shared" si="20"/>
        <v>0</v>
      </c>
      <c r="AP58" s="1068">
        <f t="shared" si="21"/>
        <v>0</v>
      </c>
      <c r="AQ58" s="1383">
        <f t="shared" si="22"/>
        <v>0</v>
      </c>
      <c r="AR58" s="1440">
        <f t="shared" si="23"/>
        <v>0</v>
      </c>
      <c r="AS58" s="1439"/>
      <c r="AT58" s="1439"/>
      <c r="AU58" s="1449"/>
      <c r="AV58" s="1449"/>
      <c r="AW58" s="1449"/>
      <c r="AX58" s="1449"/>
      <c r="AY58" s="1449"/>
      <c r="AZ58" s="1449"/>
      <c r="BA58" s="1424"/>
      <c r="BB58" s="1424"/>
      <c r="BC58" s="1406"/>
      <c r="BF58" s="867"/>
    </row>
    <row r="59" spans="1:58">
      <c r="A59" s="828"/>
      <c r="B59" s="1093"/>
      <c r="C59" s="1509"/>
      <c r="D59" s="1509"/>
      <c r="E59" s="1328">
        <f t="shared" si="2"/>
        <v>0</v>
      </c>
      <c r="F59" s="828"/>
      <c r="G59" s="1035"/>
      <c r="H59" s="1093"/>
      <c r="I59" s="1094"/>
      <c r="J59" s="1094"/>
      <c r="K59" s="1095"/>
      <c r="L59" s="888">
        <f t="shared" si="3"/>
        <v>0</v>
      </c>
      <c r="M59" s="577"/>
      <c r="N59" s="577"/>
      <c r="O59" s="577"/>
      <c r="P59" s="577"/>
      <c r="Q59" s="577"/>
      <c r="R59" s="577"/>
      <c r="S59" s="577"/>
      <c r="T59" s="577"/>
      <c r="U59" s="577"/>
      <c r="V59" s="577"/>
      <c r="W59" s="837">
        <f t="shared" si="24"/>
        <v>0</v>
      </c>
      <c r="X59" s="910">
        <f t="shared" si="4"/>
        <v>0</v>
      </c>
      <c r="Y59" s="1096"/>
      <c r="Z59" s="1140">
        <f t="shared" si="5"/>
        <v>0</v>
      </c>
      <c r="AA59" s="1083">
        <f t="shared" si="6"/>
        <v>0</v>
      </c>
      <c r="AB59" s="1083">
        <f t="shared" si="7"/>
        <v>0</v>
      </c>
      <c r="AC59" s="1083">
        <f t="shared" si="8"/>
        <v>0</v>
      </c>
      <c r="AD59" s="1141">
        <f t="shared" si="9"/>
        <v>0</v>
      </c>
      <c r="AE59" s="1084">
        <f t="shared" si="10"/>
        <v>0</v>
      </c>
      <c r="AF59" s="1084">
        <f t="shared" si="11"/>
        <v>0</v>
      </c>
      <c r="AG59" s="1084">
        <f t="shared" si="12"/>
        <v>0</v>
      </c>
      <c r="AH59" s="1142">
        <f t="shared" si="13"/>
        <v>0</v>
      </c>
      <c r="AI59" s="1085">
        <f t="shared" si="14"/>
        <v>0</v>
      </c>
      <c r="AJ59" s="1085">
        <f t="shared" si="15"/>
        <v>0</v>
      </c>
      <c r="AK59" s="1085">
        <f t="shared" si="16"/>
        <v>0</v>
      </c>
      <c r="AL59" s="1067">
        <f t="shared" si="17"/>
        <v>0</v>
      </c>
      <c r="AM59" s="1067">
        <f t="shared" si="18"/>
        <v>0</v>
      </c>
      <c r="AN59" s="1067">
        <f t="shared" si="19"/>
        <v>0</v>
      </c>
      <c r="AO59" s="1068">
        <f t="shared" si="20"/>
        <v>0</v>
      </c>
      <c r="AP59" s="1068">
        <f t="shared" si="21"/>
        <v>0</v>
      </c>
      <c r="AQ59" s="1383">
        <f t="shared" si="22"/>
        <v>0</v>
      </c>
      <c r="AR59" s="1440">
        <f t="shared" si="23"/>
        <v>0</v>
      </c>
      <c r="AS59" s="1439"/>
      <c r="AT59" s="1439"/>
      <c r="AU59" s="1449"/>
      <c r="AV59" s="1449"/>
      <c r="AW59" s="1449"/>
      <c r="AX59" s="1449"/>
      <c r="AY59" s="1449"/>
      <c r="AZ59" s="1449"/>
      <c r="BA59" s="1424"/>
      <c r="BB59" s="1424"/>
      <c r="BC59" s="1406"/>
      <c r="BF59" s="867"/>
    </row>
    <row r="60" spans="1:58">
      <c r="A60" s="828"/>
      <c r="B60" s="1093"/>
      <c r="C60" s="1509"/>
      <c r="D60" s="1509"/>
      <c r="E60" s="1328">
        <f t="shared" si="2"/>
        <v>0</v>
      </c>
      <c r="F60" s="828"/>
      <c r="G60" s="1035"/>
      <c r="H60" s="1093"/>
      <c r="I60" s="1094"/>
      <c r="J60" s="1094"/>
      <c r="K60" s="1095"/>
      <c r="L60" s="888">
        <f t="shared" si="3"/>
        <v>0</v>
      </c>
      <c r="M60" s="577"/>
      <c r="N60" s="577"/>
      <c r="O60" s="577"/>
      <c r="P60" s="577"/>
      <c r="Q60" s="577"/>
      <c r="R60" s="577"/>
      <c r="S60" s="577"/>
      <c r="T60" s="577"/>
      <c r="U60" s="577"/>
      <c r="V60" s="577"/>
      <c r="W60" s="837">
        <f t="shared" si="24"/>
        <v>0</v>
      </c>
      <c r="X60" s="910">
        <f t="shared" si="4"/>
        <v>0</v>
      </c>
      <c r="Y60" s="1096"/>
      <c r="Z60" s="1140">
        <f t="shared" si="5"/>
        <v>0</v>
      </c>
      <c r="AA60" s="1083">
        <f t="shared" si="6"/>
        <v>0</v>
      </c>
      <c r="AB60" s="1083">
        <f t="shared" si="7"/>
        <v>0</v>
      </c>
      <c r="AC60" s="1083">
        <f t="shared" si="8"/>
        <v>0</v>
      </c>
      <c r="AD60" s="1141">
        <f t="shared" si="9"/>
        <v>0</v>
      </c>
      <c r="AE60" s="1084">
        <f t="shared" si="10"/>
        <v>0</v>
      </c>
      <c r="AF60" s="1084">
        <f t="shared" si="11"/>
        <v>0</v>
      </c>
      <c r="AG60" s="1084">
        <f t="shared" si="12"/>
        <v>0</v>
      </c>
      <c r="AH60" s="1142">
        <f t="shared" si="13"/>
        <v>0</v>
      </c>
      <c r="AI60" s="1085">
        <f t="shared" si="14"/>
        <v>0</v>
      </c>
      <c r="AJ60" s="1085">
        <f t="shared" si="15"/>
        <v>0</v>
      </c>
      <c r="AK60" s="1085">
        <f t="shared" si="16"/>
        <v>0</v>
      </c>
      <c r="AL60" s="1067">
        <f t="shared" si="17"/>
        <v>0</v>
      </c>
      <c r="AM60" s="1067">
        <f t="shared" si="18"/>
        <v>0</v>
      </c>
      <c r="AN60" s="1067">
        <f t="shared" si="19"/>
        <v>0</v>
      </c>
      <c r="AO60" s="1068">
        <f t="shared" si="20"/>
        <v>0</v>
      </c>
      <c r="AP60" s="1068">
        <f t="shared" si="21"/>
        <v>0</v>
      </c>
      <c r="AQ60" s="1383">
        <f t="shared" si="22"/>
        <v>0</v>
      </c>
      <c r="AR60" s="1440">
        <f t="shared" si="23"/>
        <v>0</v>
      </c>
      <c r="AS60" s="1439"/>
      <c r="AT60" s="1439"/>
      <c r="AU60" s="1449"/>
      <c r="AV60" s="1449"/>
      <c r="AW60" s="1449"/>
      <c r="AX60" s="1449"/>
      <c r="AY60" s="1449"/>
      <c r="AZ60" s="1449"/>
      <c r="BA60" s="1424"/>
      <c r="BB60" s="1424"/>
      <c r="BC60" s="1406"/>
      <c r="BF60" s="867"/>
    </row>
    <row r="61" spans="1:58">
      <c r="A61" s="828"/>
      <c r="B61" s="1093"/>
      <c r="C61" s="1509"/>
      <c r="D61" s="1509"/>
      <c r="E61" s="1328">
        <f t="shared" si="2"/>
        <v>0</v>
      </c>
      <c r="F61" s="828"/>
      <c r="G61" s="1035"/>
      <c r="H61" s="1093"/>
      <c r="I61" s="1094"/>
      <c r="J61" s="1094"/>
      <c r="K61" s="1095"/>
      <c r="L61" s="888">
        <f t="shared" si="3"/>
        <v>0</v>
      </c>
      <c r="M61" s="577"/>
      <c r="N61" s="577"/>
      <c r="O61" s="577"/>
      <c r="P61" s="577"/>
      <c r="Q61" s="577"/>
      <c r="R61" s="577"/>
      <c r="S61" s="577"/>
      <c r="T61" s="577"/>
      <c r="U61" s="577"/>
      <c r="V61" s="577"/>
      <c r="W61" s="837">
        <f t="shared" si="24"/>
        <v>0</v>
      </c>
      <c r="X61" s="910">
        <f t="shared" si="4"/>
        <v>0</v>
      </c>
      <c r="Y61" s="1096"/>
      <c r="Z61" s="1140">
        <f t="shared" si="5"/>
        <v>0</v>
      </c>
      <c r="AA61" s="1083">
        <f t="shared" si="6"/>
        <v>0</v>
      </c>
      <c r="AB61" s="1083">
        <f t="shared" si="7"/>
        <v>0</v>
      </c>
      <c r="AC61" s="1083">
        <f t="shared" si="8"/>
        <v>0</v>
      </c>
      <c r="AD61" s="1141">
        <f t="shared" si="9"/>
        <v>0</v>
      </c>
      <c r="AE61" s="1084">
        <f t="shared" si="10"/>
        <v>0</v>
      </c>
      <c r="AF61" s="1084">
        <f t="shared" si="11"/>
        <v>0</v>
      </c>
      <c r="AG61" s="1084">
        <f t="shared" si="12"/>
        <v>0</v>
      </c>
      <c r="AH61" s="1142">
        <f t="shared" si="13"/>
        <v>0</v>
      </c>
      <c r="AI61" s="1085">
        <f t="shared" si="14"/>
        <v>0</v>
      </c>
      <c r="AJ61" s="1085">
        <f t="shared" si="15"/>
        <v>0</v>
      </c>
      <c r="AK61" s="1085">
        <f t="shared" si="16"/>
        <v>0</v>
      </c>
      <c r="AL61" s="1067">
        <f t="shared" si="17"/>
        <v>0</v>
      </c>
      <c r="AM61" s="1067">
        <f t="shared" si="18"/>
        <v>0</v>
      </c>
      <c r="AN61" s="1067">
        <f t="shared" si="19"/>
        <v>0</v>
      </c>
      <c r="AO61" s="1068">
        <f t="shared" si="20"/>
        <v>0</v>
      </c>
      <c r="AP61" s="1068">
        <f t="shared" si="21"/>
        <v>0</v>
      </c>
      <c r="AQ61" s="1383">
        <f t="shared" si="22"/>
        <v>0</v>
      </c>
      <c r="AR61" s="1440">
        <f t="shared" si="23"/>
        <v>0</v>
      </c>
      <c r="AS61" s="1439"/>
      <c r="AT61" s="1439"/>
      <c r="AU61" s="1449"/>
      <c r="AV61" s="1449"/>
      <c r="AW61" s="1449"/>
      <c r="AX61" s="1449"/>
      <c r="AY61" s="1449"/>
      <c r="AZ61" s="1449"/>
      <c r="BA61" s="1424"/>
      <c r="BB61" s="1424"/>
      <c r="BC61" s="1406"/>
      <c r="BF61" s="867"/>
    </row>
    <row r="62" spans="1:58">
      <c r="A62" s="828"/>
      <c r="B62" s="1093"/>
      <c r="C62" s="1509"/>
      <c r="D62" s="1509"/>
      <c r="E62" s="1328">
        <f t="shared" si="2"/>
        <v>0</v>
      </c>
      <c r="F62" s="828"/>
      <c r="G62" s="1035"/>
      <c r="H62" s="1093"/>
      <c r="I62" s="1094"/>
      <c r="J62" s="1094"/>
      <c r="K62" s="1095"/>
      <c r="L62" s="888">
        <f t="shared" si="3"/>
        <v>0</v>
      </c>
      <c r="M62" s="577"/>
      <c r="N62" s="577"/>
      <c r="O62" s="577"/>
      <c r="P62" s="577"/>
      <c r="Q62" s="577"/>
      <c r="R62" s="577"/>
      <c r="S62" s="577"/>
      <c r="T62" s="577"/>
      <c r="U62" s="577"/>
      <c r="V62" s="577"/>
      <c r="W62" s="837">
        <f t="shared" si="24"/>
        <v>0</v>
      </c>
      <c r="X62" s="910">
        <f t="shared" si="4"/>
        <v>0</v>
      </c>
      <c r="Y62" s="1096"/>
      <c r="Z62" s="1140">
        <f t="shared" si="5"/>
        <v>0</v>
      </c>
      <c r="AA62" s="1083">
        <f t="shared" si="6"/>
        <v>0</v>
      </c>
      <c r="AB62" s="1083">
        <f t="shared" si="7"/>
        <v>0</v>
      </c>
      <c r="AC62" s="1083">
        <f t="shared" si="8"/>
        <v>0</v>
      </c>
      <c r="AD62" s="1141">
        <f t="shared" si="9"/>
        <v>0</v>
      </c>
      <c r="AE62" s="1084">
        <f t="shared" si="10"/>
        <v>0</v>
      </c>
      <c r="AF62" s="1084">
        <f t="shared" si="11"/>
        <v>0</v>
      </c>
      <c r="AG62" s="1084">
        <f t="shared" si="12"/>
        <v>0</v>
      </c>
      <c r="AH62" s="1142">
        <f t="shared" si="13"/>
        <v>0</v>
      </c>
      <c r="AI62" s="1085">
        <f t="shared" si="14"/>
        <v>0</v>
      </c>
      <c r="AJ62" s="1085">
        <f t="shared" si="15"/>
        <v>0</v>
      </c>
      <c r="AK62" s="1085">
        <f t="shared" si="16"/>
        <v>0</v>
      </c>
      <c r="AL62" s="1067">
        <f t="shared" si="17"/>
        <v>0</v>
      </c>
      <c r="AM62" s="1067">
        <f t="shared" si="18"/>
        <v>0</v>
      </c>
      <c r="AN62" s="1067">
        <f t="shared" si="19"/>
        <v>0</v>
      </c>
      <c r="AO62" s="1068">
        <f t="shared" si="20"/>
        <v>0</v>
      </c>
      <c r="AP62" s="1068">
        <f t="shared" si="21"/>
        <v>0</v>
      </c>
      <c r="AQ62" s="1383">
        <f t="shared" si="22"/>
        <v>0</v>
      </c>
      <c r="AR62" s="1440">
        <f t="shared" si="23"/>
        <v>0</v>
      </c>
      <c r="AS62" s="1439"/>
      <c r="AT62" s="1439"/>
      <c r="AU62" s="1449"/>
      <c r="AV62" s="1449"/>
      <c r="AW62" s="1449"/>
      <c r="AX62" s="1449"/>
      <c r="AY62" s="1449"/>
      <c r="AZ62" s="1449"/>
      <c r="BA62" s="1424"/>
      <c r="BB62" s="1424"/>
      <c r="BC62" s="1406"/>
      <c r="BF62" s="867"/>
    </row>
    <row r="63" spans="1:58">
      <c r="A63" s="828"/>
      <c r="B63" s="1093"/>
      <c r="C63" s="1509"/>
      <c r="D63" s="1509"/>
      <c r="E63" s="1328">
        <f t="shared" si="2"/>
        <v>0</v>
      </c>
      <c r="F63" s="828"/>
      <c r="G63" s="1035"/>
      <c r="H63" s="1093"/>
      <c r="I63" s="1094"/>
      <c r="J63" s="1094"/>
      <c r="K63" s="1095"/>
      <c r="L63" s="888">
        <f t="shared" si="3"/>
        <v>0</v>
      </c>
      <c r="M63" s="577"/>
      <c r="N63" s="577"/>
      <c r="O63" s="577"/>
      <c r="P63" s="577"/>
      <c r="Q63" s="577"/>
      <c r="R63" s="577"/>
      <c r="S63" s="577"/>
      <c r="T63" s="577"/>
      <c r="U63" s="577"/>
      <c r="V63" s="577"/>
      <c r="W63" s="837">
        <f t="shared" si="24"/>
        <v>0</v>
      </c>
      <c r="X63" s="910">
        <f t="shared" si="4"/>
        <v>0</v>
      </c>
      <c r="Y63" s="1096"/>
      <c r="Z63" s="1140">
        <f t="shared" si="5"/>
        <v>0</v>
      </c>
      <c r="AA63" s="1083">
        <f t="shared" si="6"/>
        <v>0</v>
      </c>
      <c r="AB63" s="1083">
        <f t="shared" si="7"/>
        <v>0</v>
      </c>
      <c r="AC63" s="1083">
        <f t="shared" si="8"/>
        <v>0</v>
      </c>
      <c r="AD63" s="1141">
        <f t="shared" si="9"/>
        <v>0</v>
      </c>
      <c r="AE63" s="1084">
        <f t="shared" si="10"/>
        <v>0</v>
      </c>
      <c r="AF63" s="1084">
        <f t="shared" si="11"/>
        <v>0</v>
      </c>
      <c r="AG63" s="1084">
        <f t="shared" si="12"/>
        <v>0</v>
      </c>
      <c r="AH63" s="1142">
        <f t="shared" si="13"/>
        <v>0</v>
      </c>
      <c r="AI63" s="1085">
        <f t="shared" si="14"/>
        <v>0</v>
      </c>
      <c r="AJ63" s="1085">
        <f t="shared" si="15"/>
        <v>0</v>
      </c>
      <c r="AK63" s="1085">
        <f t="shared" si="16"/>
        <v>0</v>
      </c>
      <c r="AL63" s="1067">
        <f t="shared" si="17"/>
        <v>0</v>
      </c>
      <c r="AM63" s="1067">
        <f t="shared" si="18"/>
        <v>0</v>
      </c>
      <c r="AN63" s="1067">
        <f t="shared" si="19"/>
        <v>0</v>
      </c>
      <c r="AO63" s="1068">
        <f t="shared" si="20"/>
        <v>0</v>
      </c>
      <c r="AP63" s="1068">
        <f t="shared" si="21"/>
        <v>0</v>
      </c>
      <c r="AQ63" s="1383">
        <f t="shared" si="22"/>
        <v>0</v>
      </c>
      <c r="AR63" s="1440">
        <f t="shared" si="23"/>
        <v>0</v>
      </c>
      <c r="AS63" s="1439"/>
      <c r="AT63" s="1439"/>
      <c r="AU63" s="1449"/>
      <c r="AV63" s="1449"/>
      <c r="AW63" s="1449"/>
      <c r="AX63" s="1449"/>
      <c r="AY63" s="1449"/>
      <c r="AZ63" s="1449"/>
      <c r="BA63" s="1424"/>
      <c r="BB63" s="1424"/>
      <c r="BC63" s="1406"/>
      <c r="BF63" s="867"/>
    </row>
    <row r="64" spans="1:58">
      <c r="A64" s="828"/>
      <c r="B64" s="1093"/>
      <c r="C64" s="1509"/>
      <c r="D64" s="1509"/>
      <c r="E64" s="1328">
        <f t="shared" si="2"/>
        <v>0</v>
      </c>
      <c r="F64" s="828"/>
      <c r="G64" s="1035"/>
      <c r="H64" s="1093"/>
      <c r="I64" s="1094"/>
      <c r="J64" s="1094"/>
      <c r="K64" s="1095"/>
      <c r="L64" s="888">
        <f t="shared" si="3"/>
        <v>0</v>
      </c>
      <c r="M64" s="577"/>
      <c r="N64" s="577"/>
      <c r="O64" s="577"/>
      <c r="P64" s="577"/>
      <c r="Q64" s="577"/>
      <c r="R64" s="577"/>
      <c r="S64" s="577"/>
      <c r="T64" s="577"/>
      <c r="U64" s="577"/>
      <c r="V64" s="577"/>
      <c r="W64" s="837">
        <f t="shared" si="24"/>
        <v>0</v>
      </c>
      <c r="X64" s="910">
        <f t="shared" si="4"/>
        <v>0</v>
      </c>
      <c r="Y64" s="1096"/>
      <c r="Z64" s="1140">
        <f t="shared" si="5"/>
        <v>0</v>
      </c>
      <c r="AA64" s="1083">
        <f t="shared" si="6"/>
        <v>0</v>
      </c>
      <c r="AB64" s="1083">
        <f t="shared" si="7"/>
        <v>0</v>
      </c>
      <c r="AC64" s="1083">
        <f t="shared" si="8"/>
        <v>0</v>
      </c>
      <c r="AD64" s="1141">
        <f t="shared" si="9"/>
        <v>0</v>
      </c>
      <c r="AE64" s="1084">
        <f t="shared" si="10"/>
        <v>0</v>
      </c>
      <c r="AF64" s="1084">
        <f t="shared" si="11"/>
        <v>0</v>
      </c>
      <c r="AG64" s="1084">
        <f t="shared" si="12"/>
        <v>0</v>
      </c>
      <c r="AH64" s="1142">
        <f t="shared" si="13"/>
        <v>0</v>
      </c>
      <c r="AI64" s="1085">
        <f t="shared" si="14"/>
        <v>0</v>
      </c>
      <c r="AJ64" s="1085">
        <f t="shared" si="15"/>
        <v>0</v>
      </c>
      <c r="AK64" s="1085">
        <f t="shared" si="16"/>
        <v>0</v>
      </c>
      <c r="AL64" s="1067">
        <f t="shared" si="17"/>
        <v>0</v>
      </c>
      <c r="AM64" s="1067">
        <f t="shared" si="18"/>
        <v>0</v>
      </c>
      <c r="AN64" s="1067">
        <f t="shared" si="19"/>
        <v>0</v>
      </c>
      <c r="AO64" s="1068">
        <f t="shared" si="20"/>
        <v>0</v>
      </c>
      <c r="AP64" s="1068">
        <f t="shared" si="21"/>
        <v>0</v>
      </c>
      <c r="AQ64" s="1383">
        <f t="shared" si="22"/>
        <v>0</v>
      </c>
      <c r="AR64" s="1440">
        <f t="shared" si="23"/>
        <v>0</v>
      </c>
      <c r="AS64" s="1439"/>
      <c r="AT64" s="1439"/>
      <c r="AU64" s="1449"/>
      <c r="AV64" s="1449"/>
      <c r="AW64" s="1449"/>
      <c r="AX64" s="1449"/>
      <c r="AY64" s="1449"/>
      <c r="AZ64" s="1449"/>
      <c r="BA64" s="1424"/>
      <c r="BB64" s="1424"/>
      <c r="BC64" s="1406"/>
      <c r="BF64" s="867"/>
    </row>
    <row r="65" spans="1:61">
      <c r="A65" s="828"/>
      <c r="B65" s="1093"/>
      <c r="C65" s="1509"/>
      <c r="D65" s="1509"/>
      <c r="E65" s="1328">
        <f t="shared" si="2"/>
        <v>0</v>
      </c>
      <c r="F65" s="828"/>
      <c r="G65" s="1035"/>
      <c r="H65" s="1093"/>
      <c r="I65" s="1094"/>
      <c r="J65" s="1094"/>
      <c r="K65" s="1095"/>
      <c r="L65" s="888">
        <f t="shared" si="3"/>
        <v>0</v>
      </c>
      <c r="M65" s="577"/>
      <c r="N65" s="577"/>
      <c r="O65" s="577"/>
      <c r="P65" s="577"/>
      <c r="Q65" s="577"/>
      <c r="R65" s="577"/>
      <c r="S65" s="577"/>
      <c r="T65" s="577"/>
      <c r="U65" s="577"/>
      <c r="V65" s="577"/>
      <c r="W65" s="837">
        <f t="shared" si="24"/>
        <v>0</v>
      </c>
      <c r="X65" s="910">
        <f t="shared" si="4"/>
        <v>0</v>
      </c>
      <c r="Y65" s="1096"/>
      <c r="Z65" s="1140">
        <f t="shared" si="5"/>
        <v>0</v>
      </c>
      <c r="AA65" s="1083">
        <f t="shared" si="6"/>
        <v>0</v>
      </c>
      <c r="AB65" s="1083">
        <f t="shared" si="7"/>
        <v>0</v>
      </c>
      <c r="AC65" s="1083">
        <f t="shared" si="8"/>
        <v>0</v>
      </c>
      <c r="AD65" s="1141">
        <f t="shared" si="9"/>
        <v>0</v>
      </c>
      <c r="AE65" s="1084">
        <f t="shared" si="10"/>
        <v>0</v>
      </c>
      <c r="AF65" s="1084">
        <f t="shared" si="11"/>
        <v>0</v>
      </c>
      <c r="AG65" s="1084">
        <f t="shared" si="12"/>
        <v>0</v>
      </c>
      <c r="AH65" s="1142">
        <f t="shared" si="13"/>
        <v>0</v>
      </c>
      <c r="AI65" s="1085">
        <f t="shared" si="14"/>
        <v>0</v>
      </c>
      <c r="AJ65" s="1085">
        <f t="shared" si="15"/>
        <v>0</v>
      </c>
      <c r="AK65" s="1085">
        <f t="shared" si="16"/>
        <v>0</v>
      </c>
      <c r="AL65" s="1067">
        <f t="shared" si="17"/>
        <v>0</v>
      </c>
      <c r="AM65" s="1067">
        <f t="shared" si="18"/>
        <v>0</v>
      </c>
      <c r="AN65" s="1067">
        <f t="shared" si="19"/>
        <v>0</v>
      </c>
      <c r="AO65" s="1068">
        <f t="shared" si="20"/>
        <v>0</v>
      </c>
      <c r="AP65" s="1068">
        <f t="shared" si="21"/>
        <v>0</v>
      </c>
      <c r="AQ65" s="1383">
        <f t="shared" si="22"/>
        <v>0</v>
      </c>
      <c r="AR65" s="1440">
        <f t="shared" si="23"/>
        <v>0</v>
      </c>
      <c r="AS65" s="1439"/>
      <c r="AT65" s="1439"/>
      <c r="AU65" s="1449"/>
      <c r="AV65" s="1449"/>
      <c r="AW65" s="1449"/>
      <c r="AX65" s="1449"/>
      <c r="AY65" s="1449"/>
      <c r="AZ65" s="1449"/>
      <c r="BA65" s="1424"/>
      <c r="BB65" s="1424"/>
      <c r="BC65" s="1406"/>
      <c r="BF65" s="867"/>
    </row>
    <row r="66" spans="1:61">
      <c r="A66" s="828"/>
      <c r="B66" s="1093"/>
      <c r="C66" s="1509"/>
      <c r="D66" s="1509"/>
      <c r="E66" s="1328">
        <f t="shared" si="2"/>
        <v>0</v>
      </c>
      <c r="F66" s="828"/>
      <c r="G66" s="1035"/>
      <c r="H66" s="1093"/>
      <c r="I66" s="1094"/>
      <c r="J66" s="1094"/>
      <c r="K66" s="1095"/>
      <c r="L66" s="888">
        <f t="shared" si="3"/>
        <v>0</v>
      </c>
      <c r="M66" s="577"/>
      <c r="N66" s="577"/>
      <c r="O66" s="577"/>
      <c r="P66" s="577"/>
      <c r="Q66" s="577"/>
      <c r="R66" s="577"/>
      <c r="S66" s="577"/>
      <c r="T66" s="577"/>
      <c r="U66" s="577"/>
      <c r="V66" s="577"/>
      <c r="W66" s="837">
        <f t="shared" si="24"/>
        <v>0</v>
      </c>
      <c r="X66" s="910">
        <f t="shared" si="4"/>
        <v>0</v>
      </c>
      <c r="Y66" s="1096"/>
      <c r="Z66" s="1140">
        <f t="shared" si="5"/>
        <v>0</v>
      </c>
      <c r="AA66" s="1083">
        <f t="shared" si="6"/>
        <v>0</v>
      </c>
      <c r="AB66" s="1083">
        <f t="shared" si="7"/>
        <v>0</v>
      </c>
      <c r="AC66" s="1083">
        <f t="shared" si="8"/>
        <v>0</v>
      </c>
      <c r="AD66" s="1141">
        <f t="shared" si="9"/>
        <v>0</v>
      </c>
      <c r="AE66" s="1084">
        <f t="shared" si="10"/>
        <v>0</v>
      </c>
      <c r="AF66" s="1084">
        <f t="shared" si="11"/>
        <v>0</v>
      </c>
      <c r="AG66" s="1084">
        <f t="shared" si="12"/>
        <v>0</v>
      </c>
      <c r="AH66" s="1142">
        <f t="shared" si="13"/>
        <v>0</v>
      </c>
      <c r="AI66" s="1085">
        <f t="shared" si="14"/>
        <v>0</v>
      </c>
      <c r="AJ66" s="1085">
        <f t="shared" si="15"/>
        <v>0</v>
      </c>
      <c r="AK66" s="1085">
        <f t="shared" si="16"/>
        <v>0</v>
      </c>
      <c r="AL66" s="1067">
        <f t="shared" si="17"/>
        <v>0</v>
      </c>
      <c r="AM66" s="1067">
        <f t="shared" si="18"/>
        <v>0</v>
      </c>
      <c r="AN66" s="1067">
        <f t="shared" si="19"/>
        <v>0</v>
      </c>
      <c r="AO66" s="1068">
        <f t="shared" si="20"/>
        <v>0</v>
      </c>
      <c r="AP66" s="1068">
        <f t="shared" si="21"/>
        <v>0</v>
      </c>
      <c r="AQ66" s="1383">
        <f t="shared" si="22"/>
        <v>0</v>
      </c>
      <c r="AR66" s="1440">
        <f t="shared" si="23"/>
        <v>0</v>
      </c>
      <c r="AS66" s="1439"/>
      <c r="AT66" s="1439"/>
      <c r="AU66" s="1449"/>
      <c r="AV66" s="1449"/>
      <c r="AW66" s="1449"/>
      <c r="AX66" s="1449"/>
      <c r="AY66" s="1449"/>
      <c r="AZ66" s="1449"/>
      <c r="BA66" s="1424"/>
      <c r="BB66" s="1424"/>
      <c r="BC66" s="1406"/>
      <c r="BF66" s="867"/>
    </row>
    <row r="67" spans="1:61">
      <c r="A67" s="828"/>
      <c r="B67" s="1093"/>
      <c r="C67" s="1509"/>
      <c r="D67" s="1509"/>
      <c r="E67" s="1328">
        <f t="shared" si="2"/>
        <v>0</v>
      </c>
      <c r="F67" s="828"/>
      <c r="G67" s="1035"/>
      <c r="H67" s="1093"/>
      <c r="I67" s="1094"/>
      <c r="J67" s="1094"/>
      <c r="K67" s="1095"/>
      <c r="L67" s="888">
        <f t="shared" si="3"/>
        <v>0</v>
      </c>
      <c r="M67" s="577"/>
      <c r="N67" s="577"/>
      <c r="O67" s="577"/>
      <c r="P67" s="577"/>
      <c r="Q67" s="577"/>
      <c r="R67" s="577"/>
      <c r="S67" s="577"/>
      <c r="T67" s="577"/>
      <c r="U67" s="577"/>
      <c r="V67" s="577"/>
      <c r="W67" s="837">
        <f t="shared" si="24"/>
        <v>0</v>
      </c>
      <c r="X67" s="910">
        <f t="shared" si="4"/>
        <v>0</v>
      </c>
      <c r="Y67" s="1096"/>
      <c r="Z67" s="1140">
        <f t="shared" si="5"/>
        <v>0</v>
      </c>
      <c r="AA67" s="1083">
        <f t="shared" si="6"/>
        <v>0</v>
      </c>
      <c r="AB67" s="1083">
        <f t="shared" si="7"/>
        <v>0</v>
      </c>
      <c r="AC67" s="1083">
        <f t="shared" si="8"/>
        <v>0</v>
      </c>
      <c r="AD67" s="1141">
        <f t="shared" si="9"/>
        <v>0</v>
      </c>
      <c r="AE67" s="1084">
        <f t="shared" si="10"/>
        <v>0</v>
      </c>
      <c r="AF67" s="1084">
        <f t="shared" si="11"/>
        <v>0</v>
      </c>
      <c r="AG67" s="1084">
        <f t="shared" si="12"/>
        <v>0</v>
      </c>
      <c r="AH67" s="1142">
        <f t="shared" si="13"/>
        <v>0</v>
      </c>
      <c r="AI67" s="1085">
        <f t="shared" si="14"/>
        <v>0</v>
      </c>
      <c r="AJ67" s="1085">
        <f t="shared" si="15"/>
        <v>0</v>
      </c>
      <c r="AK67" s="1085">
        <f t="shared" si="16"/>
        <v>0</v>
      </c>
      <c r="AL67" s="1067">
        <f t="shared" si="17"/>
        <v>0</v>
      </c>
      <c r="AM67" s="1067">
        <f t="shared" si="18"/>
        <v>0</v>
      </c>
      <c r="AN67" s="1067">
        <f t="shared" si="19"/>
        <v>0</v>
      </c>
      <c r="AO67" s="1068">
        <f t="shared" si="20"/>
        <v>0</v>
      </c>
      <c r="AP67" s="1068">
        <f t="shared" si="21"/>
        <v>0</v>
      </c>
      <c r="AQ67" s="1383">
        <f t="shared" si="22"/>
        <v>0</v>
      </c>
      <c r="AR67" s="1440">
        <f t="shared" si="23"/>
        <v>0</v>
      </c>
      <c r="AS67" s="1439"/>
      <c r="AT67" s="1439"/>
      <c r="AU67" s="1449"/>
      <c r="AV67" s="1449"/>
      <c r="AW67" s="1449"/>
      <c r="AX67" s="1449"/>
      <c r="AY67" s="1449"/>
      <c r="AZ67" s="1449"/>
      <c r="BA67" s="1424"/>
      <c r="BB67" s="1424"/>
      <c r="BC67" s="1406"/>
      <c r="BF67" s="867"/>
    </row>
    <row r="68" spans="1:61">
      <c r="A68" s="828"/>
      <c r="B68" s="1093"/>
      <c r="C68" s="1509"/>
      <c r="D68" s="1509"/>
      <c r="E68" s="1328">
        <f t="shared" si="2"/>
        <v>0</v>
      </c>
      <c r="F68" s="828"/>
      <c r="G68" s="1035"/>
      <c r="H68" s="1093"/>
      <c r="I68" s="1094"/>
      <c r="J68" s="1094"/>
      <c r="K68" s="1095"/>
      <c r="L68" s="888">
        <f t="shared" si="3"/>
        <v>0</v>
      </c>
      <c r="M68" s="577"/>
      <c r="N68" s="577"/>
      <c r="O68" s="577"/>
      <c r="P68" s="577"/>
      <c r="Q68" s="577"/>
      <c r="R68" s="577"/>
      <c r="S68" s="577"/>
      <c r="T68" s="577"/>
      <c r="U68" s="577"/>
      <c r="V68" s="577"/>
      <c r="W68" s="837">
        <f t="shared" si="24"/>
        <v>0</v>
      </c>
      <c r="X68" s="910">
        <f t="shared" si="4"/>
        <v>0</v>
      </c>
      <c r="Y68" s="1096"/>
      <c r="Z68" s="1140">
        <f t="shared" si="5"/>
        <v>0</v>
      </c>
      <c r="AA68" s="1083">
        <f t="shared" si="6"/>
        <v>0</v>
      </c>
      <c r="AB68" s="1083">
        <f t="shared" si="7"/>
        <v>0</v>
      </c>
      <c r="AC68" s="1083">
        <f t="shared" si="8"/>
        <v>0</v>
      </c>
      <c r="AD68" s="1141">
        <f t="shared" si="9"/>
        <v>0</v>
      </c>
      <c r="AE68" s="1084">
        <f t="shared" si="10"/>
        <v>0</v>
      </c>
      <c r="AF68" s="1084">
        <f t="shared" si="11"/>
        <v>0</v>
      </c>
      <c r="AG68" s="1084">
        <f t="shared" si="12"/>
        <v>0</v>
      </c>
      <c r="AH68" s="1142">
        <f t="shared" si="13"/>
        <v>0</v>
      </c>
      <c r="AI68" s="1085">
        <f t="shared" si="14"/>
        <v>0</v>
      </c>
      <c r="AJ68" s="1085">
        <f t="shared" si="15"/>
        <v>0</v>
      </c>
      <c r="AK68" s="1085">
        <f t="shared" si="16"/>
        <v>0</v>
      </c>
      <c r="AL68" s="1067">
        <f t="shared" si="17"/>
        <v>0</v>
      </c>
      <c r="AM68" s="1067">
        <f t="shared" si="18"/>
        <v>0</v>
      </c>
      <c r="AN68" s="1067">
        <f t="shared" si="19"/>
        <v>0</v>
      </c>
      <c r="AO68" s="1068">
        <f t="shared" si="20"/>
        <v>0</v>
      </c>
      <c r="AP68" s="1068">
        <f t="shared" si="21"/>
        <v>0</v>
      </c>
      <c r="AQ68" s="1383">
        <f t="shared" si="22"/>
        <v>0</v>
      </c>
      <c r="AR68" s="1440">
        <f t="shared" si="23"/>
        <v>0</v>
      </c>
      <c r="AS68" s="1439"/>
      <c r="AT68" s="1439"/>
      <c r="AU68" s="1449"/>
      <c r="AV68" s="1449"/>
      <c r="AW68" s="1449"/>
      <c r="AX68" s="1449"/>
      <c r="AY68" s="1449"/>
      <c r="AZ68" s="1449"/>
      <c r="BA68" s="1424"/>
      <c r="BB68" s="1424"/>
      <c r="BC68" s="1406"/>
      <c r="BF68" s="867"/>
    </row>
    <row r="69" spans="1:61">
      <c r="A69" s="828"/>
      <c r="B69" s="1093"/>
      <c r="C69" s="1509"/>
      <c r="D69" s="1509"/>
      <c r="E69" s="1328">
        <f t="shared" si="2"/>
        <v>0</v>
      </c>
      <c r="F69" s="828"/>
      <c r="G69" s="1035"/>
      <c r="H69" s="1093"/>
      <c r="I69" s="1094"/>
      <c r="J69" s="1094"/>
      <c r="K69" s="1095"/>
      <c r="L69" s="888">
        <f t="shared" si="3"/>
        <v>0</v>
      </c>
      <c r="M69" s="577"/>
      <c r="N69" s="577"/>
      <c r="O69" s="577"/>
      <c r="P69" s="577"/>
      <c r="Q69" s="577"/>
      <c r="R69" s="577"/>
      <c r="S69" s="577"/>
      <c r="T69" s="577"/>
      <c r="U69" s="577"/>
      <c r="V69" s="577"/>
      <c r="W69" s="837">
        <f t="shared" si="24"/>
        <v>0</v>
      </c>
      <c r="X69" s="910">
        <f t="shared" si="4"/>
        <v>0</v>
      </c>
      <c r="Y69" s="1096"/>
      <c r="Z69" s="1140">
        <f t="shared" si="5"/>
        <v>0</v>
      </c>
      <c r="AA69" s="1083">
        <f t="shared" si="6"/>
        <v>0</v>
      </c>
      <c r="AB69" s="1083">
        <f t="shared" si="7"/>
        <v>0</v>
      </c>
      <c r="AC69" s="1083">
        <f t="shared" si="8"/>
        <v>0</v>
      </c>
      <c r="AD69" s="1141">
        <f t="shared" si="9"/>
        <v>0</v>
      </c>
      <c r="AE69" s="1084">
        <f t="shared" si="10"/>
        <v>0</v>
      </c>
      <c r="AF69" s="1084">
        <f t="shared" si="11"/>
        <v>0</v>
      </c>
      <c r="AG69" s="1084">
        <f t="shared" si="12"/>
        <v>0</v>
      </c>
      <c r="AH69" s="1142">
        <f t="shared" si="13"/>
        <v>0</v>
      </c>
      <c r="AI69" s="1085">
        <f t="shared" si="14"/>
        <v>0</v>
      </c>
      <c r="AJ69" s="1085">
        <f t="shared" si="15"/>
        <v>0</v>
      </c>
      <c r="AK69" s="1085">
        <f t="shared" si="16"/>
        <v>0</v>
      </c>
      <c r="AL69" s="1067">
        <f t="shared" si="17"/>
        <v>0</v>
      </c>
      <c r="AM69" s="1067">
        <f t="shared" si="18"/>
        <v>0</v>
      </c>
      <c r="AN69" s="1067">
        <f t="shared" si="19"/>
        <v>0</v>
      </c>
      <c r="AO69" s="1068">
        <f t="shared" si="20"/>
        <v>0</v>
      </c>
      <c r="AP69" s="1068">
        <f t="shared" si="21"/>
        <v>0</v>
      </c>
      <c r="AQ69" s="1383">
        <f t="shared" si="22"/>
        <v>0</v>
      </c>
      <c r="AR69" s="1440">
        <f t="shared" si="23"/>
        <v>0</v>
      </c>
      <c r="AS69" s="1439"/>
      <c r="AT69" s="1439"/>
      <c r="AU69" s="1449"/>
      <c r="AV69" s="1449"/>
      <c r="AW69" s="1449"/>
      <c r="AX69" s="1449"/>
      <c r="AY69" s="1449"/>
      <c r="AZ69" s="1449"/>
      <c r="BA69" s="1424"/>
      <c r="BB69" s="1424"/>
      <c r="BC69" s="1406"/>
      <c r="BF69" s="867"/>
    </row>
    <row r="70" spans="1:61">
      <c r="A70" s="828"/>
      <c r="B70" s="1093"/>
      <c r="C70" s="1509"/>
      <c r="D70" s="1509"/>
      <c r="E70" s="1328">
        <f t="shared" si="2"/>
        <v>0</v>
      </c>
      <c r="F70" s="828"/>
      <c r="G70" s="1035"/>
      <c r="H70" s="1093"/>
      <c r="I70" s="1094"/>
      <c r="J70" s="1094"/>
      <c r="K70" s="1095"/>
      <c r="L70" s="888">
        <f t="shared" si="3"/>
        <v>0</v>
      </c>
      <c r="M70" s="577"/>
      <c r="N70" s="577"/>
      <c r="O70" s="577"/>
      <c r="P70" s="577"/>
      <c r="Q70" s="577"/>
      <c r="R70" s="577"/>
      <c r="S70" s="577"/>
      <c r="T70" s="577"/>
      <c r="U70" s="577"/>
      <c r="V70" s="577"/>
      <c r="W70" s="837">
        <f t="shared" si="24"/>
        <v>0</v>
      </c>
      <c r="X70" s="910">
        <f t="shared" si="4"/>
        <v>0</v>
      </c>
      <c r="Y70" s="1096"/>
      <c r="Z70" s="1140">
        <f t="shared" si="5"/>
        <v>0</v>
      </c>
      <c r="AA70" s="1083">
        <f t="shared" si="6"/>
        <v>0</v>
      </c>
      <c r="AB70" s="1083">
        <f t="shared" si="7"/>
        <v>0</v>
      </c>
      <c r="AC70" s="1083">
        <f t="shared" si="8"/>
        <v>0</v>
      </c>
      <c r="AD70" s="1141">
        <f t="shared" si="9"/>
        <v>0</v>
      </c>
      <c r="AE70" s="1084">
        <f t="shared" si="10"/>
        <v>0</v>
      </c>
      <c r="AF70" s="1084">
        <f t="shared" si="11"/>
        <v>0</v>
      </c>
      <c r="AG70" s="1084">
        <f t="shared" si="12"/>
        <v>0</v>
      </c>
      <c r="AH70" s="1142">
        <f t="shared" si="13"/>
        <v>0</v>
      </c>
      <c r="AI70" s="1085">
        <f t="shared" si="14"/>
        <v>0</v>
      </c>
      <c r="AJ70" s="1085">
        <f t="shared" si="15"/>
        <v>0</v>
      </c>
      <c r="AK70" s="1085">
        <f t="shared" si="16"/>
        <v>0</v>
      </c>
      <c r="AL70" s="1067">
        <f t="shared" si="17"/>
        <v>0</v>
      </c>
      <c r="AM70" s="1067">
        <f t="shared" si="18"/>
        <v>0</v>
      </c>
      <c r="AN70" s="1067">
        <f t="shared" si="19"/>
        <v>0</v>
      </c>
      <c r="AO70" s="1068">
        <f t="shared" si="20"/>
        <v>0</v>
      </c>
      <c r="AP70" s="1068">
        <f t="shared" si="21"/>
        <v>0</v>
      </c>
      <c r="AQ70" s="1383">
        <f t="shared" si="22"/>
        <v>0</v>
      </c>
      <c r="AR70" s="1440">
        <f t="shared" si="23"/>
        <v>0</v>
      </c>
      <c r="AS70" s="1439"/>
      <c r="AT70" s="1439"/>
      <c r="AU70" s="1449"/>
      <c r="AV70" s="1449"/>
      <c r="AW70" s="1449"/>
      <c r="AX70" s="1449"/>
      <c r="AY70" s="1449"/>
      <c r="AZ70" s="1449"/>
      <c r="BA70" s="1424"/>
      <c r="BB70" s="1424"/>
      <c r="BC70" s="1406"/>
      <c r="BF70" s="867"/>
    </row>
    <row r="71" spans="1:61">
      <c r="A71" s="828"/>
      <c r="B71" s="1093"/>
      <c r="C71" s="1509"/>
      <c r="D71" s="1509"/>
      <c r="E71" s="1328">
        <f t="shared" si="2"/>
        <v>0</v>
      </c>
      <c r="F71" s="828"/>
      <c r="G71" s="1035"/>
      <c r="H71" s="1093"/>
      <c r="I71" s="1094"/>
      <c r="J71" s="1094"/>
      <c r="K71" s="1095"/>
      <c r="L71" s="888">
        <f t="shared" si="3"/>
        <v>0</v>
      </c>
      <c r="M71" s="577"/>
      <c r="N71" s="577"/>
      <c r="O71" s="577"/>
      <c r="P71" s="577"/>
      <c r="Q71" s="577"/>
      <c r="R71" s="577"/>
      <c r="S71" s="577"/>
      <c r="T71" s="577"/>
      <c r="U71" s="577"/>
      <c r="V71" s="577"/>
      <c r="W71" s="837">
        <f t="shared" si="24"/>
        <v>0</v>
      </c>
      <c r="X71" s="910">
        <f t="shared" si="4"/>
        <v>0</v>
      </c>
      <c r="Y71" s="1096"/>
      <c r="Z71" s="1140">
        <f t="shared" si="5"/>
        <v>0</v>
      </c>
      <c r="AA71" s="1083">
        <f t="shared" si="6"/>
        <v>0</v>
      </c>
      <c r="AB71" s="1083">
        <f t="shared" si="7"/>
        <v>0</v>
      </c>
      <c r="AC71" s="1083">
        <f t="shared" si="8"/>
        <v>0</v>
      </c>
      <c r="AD71" s="1141">
        <f t="shared" si="9"/>
        <v>0</v>
      </c>
      <c r="AE71" s="1084">
        <f t="shared" si="10"/>
        <v>0</v>
      </c>
      <c r="AF71" s="1084">
        <f t="shared" si="11"/>
        <v>0</v>
      </c>
      <c r="AG71" s="1084">
        <f t="shared" si="12"/>
        <v>0</v>
      </c>
      <c r="AH71" s="1142">
        <f t="shared" si="13"/>
        <v>0</v>
      </c>
      <c r="AI71" s="1085">
        <f t="shared" si="14"/>
        <v>0</v>
      </c>
      <c r="AJ71" s="1085">
        <f t="shared" si="15"/>
        <v>0</v>
      </c>
      <c r="AK71" s="1085">
        <f t="shared" si="16"/>
        <v>0</v>
      </c>
      <c r="AL71" s="1067">
        <f t="shared" si="17"/>
        <v>0</v>
      </c>
      <c r="AM71" s="1067">
        <f t="shared" si="18"/>
        <v>0</v>
      </c>
      <c r="AN71" s="1067">
        <f t="shared" si="19"/>
        <v>0</v>
      </c>
      <c r="AO71" s="1068">
        <f t="shared" si="20"/>
        <v>0</v>
      </c>
      <c r="AP71" s="1068">
        <f t="shared" si="21"/>
        <v>0</v>
      </c>
      <c r="AQ71" s="1383">
        <f t="shared" si="22"/>
        <v>0</v>
      </c>
      <c r="AR71" s="1440">
        <f t="shared" si="23"/>
        <v>0</v>
      </c>
      <c r="AS71" s="1439"/>
      <c r="AT71" s="1439"/>
      <c r="AU71" s="1449"/>
      <c r="AV71" s="1449"/>
      <c r="AW71" s="1449"/>
      <c r="AX71" s="1449"/>
      <c r="AY71" s="1449"/>
      <c r="AZ71" s="1449"/>
      <c r="BA71" s="1424"/>
      <c r="BB71" s="1424"/>
      <c r="BC71" s="1406"/>
      <c r="BF71" s="867"/>
    </row>
    <row r="72" spans="1:61">
      <c r="A72" s="828"/>
      <c r="B72" s="1093"/>
      <c r="C72" s="1509"/>
      <c r="D72" s="1509"/>
      <c r="E72" s="1328">
        <f t="shared" si="2"/>
        <v>0</v>
      </c>
      <c r="F72" s="828"/>
      <c r="G72" s="1035"/>
      <c r="H72" s="1093"/>
      <c r="I72" s="1094"/>
      <c r="J72" s="1094"/>
      <c r="K72" s="1095"/>
      <c r="L72" s="888">
        <f t="shared" si="3"/>
        <v>0</v>
      </c>
      <c r="M72" s="577"/>
      <c r="N72" s="577"/>
      <c r="O72" s="577"/>
      <c r="P72" s="577"/>
      <c r="Q72" s="577"/>
      <c r="R72" s="577"/>
      <c r="S72" s="577"/>
      <c r="T72" s="577"/>
      <c r="U72" s="577"/>
      <c r="V72" s="577"/>
      <c r="W72" s="837">
        <f t="shared" si="24"/>
        <v>0</v>
      </c>
      <c r="X72" s="910">
        <f t="shared" ref="X72:X121" si="25">IF(ISERROR(W72/H72),0,(W72/H72))</f>
        <v>0</v>
      </c>
      <c r="Y72" s="1096"/>
      <c r="Z72" s="1140">
        <f t="shared" si="5"/>
        <v>0</v>
      </c>
      <c r="AA72" s="1083">
        <f t="shared" si="6"/>
        <v>0</v>
      </c>
      <c r="AB72" s="1083">
        <f t="shared" si="7"/>
        <v>0</v>
      </c>
      <c r="AC72" s="1083">
        <f t="shared" si="8"/>
        <v>0</v>
      </c>
      <c r="AD72" s="1141">
        <f t="shared" si="9"/>
        <v>0</v>
      </c>
      <c r="AE72" s="1084">
        <f t="shared" si="10"/>
        <v>0</v>
      </c>
      <c r="AF72" s="1084">
        <f t="shared" si="11"/>
        <v>0</v>
      </c>
      <c r="AG72" s="1084">
        <f t="shared" si="12"/>
        <v>0</v>
      </c>
      <c r="AH72" s="1142">
        <f t="shared" si="13"/>
        <v>0</v>
      </c>
      <c r="AI72" s="1085">
        <f t="shared" si="14"/>
        <v>0</v>
      </c>
      <c r="AJ72" s="1085">
        <f t="shared" si="15"/>
        <v>0</v>
      </c>
      <c r="AK72" s="1085">
        <f t="shared" si="16"/>
        <v>0</v>
      </c>
      <c r="AL72" s="1067">
        <f t="shared" si="17"/>
        <v>0</v>
      </c>
      <c r="AM72" s="1067">
        <f t="shared" si="18"/>
        <v>0</v>
      </c>
      <c r="AN72" s="1067">
        <f t="shared" si="19"/>
        <v>0</v>
      </c>
      <c r="AO72" s="1068">
        <f t="shared" si="20"/>
        <v>0</v>
      </c>
      <c r="AP72" s="1068">
        <f t="shared" si="21"/>
        <v>0</v>
      </c>
      <c r="AQ72" s="1383">
        <f t="shared" si="22"/>
        <v>0</v>
      </c>
      <c r="AR72" s="1440">
        <f t="shared" si="23"/>
        <v>0</v>
      </c>
      <c r="AS72" s="1439"/>
      <c r="AT72" s="1439"/>
      <c r="AU72" s="1449"/>
      <c r="AV72" s="1449"/>
      <c r="AW72" s="1449"/>
      <c r="AX72" s="1449"/>
      <c r="AY72" s="1449"/>
      <c r="AZ72" s="1449"/>
      <c r="BA72" s="1424"/>
      <c r="BB72" s="1424"/>
      <c r="BC72" s="1406"/>
      <c r="BF72" s="867" t="s">
        <v>391</v>
      </c>
    </row>
    <row r="73" spans="1:61">
      <c r="A73" s="828"/>
      <c r="B73" s="1093"/>
      <c r="C73" s="1509"/>
      <c r="D73" s="1509"/>
      <c r="E73" s="1328">
        <f t="shared" si="2"/>
        <v>0</v>
      </c>
      <c r="F73" s="828"/>
      <c r="G73" s="1035"/>
      <c r="H73" s="1093"/>
      <c r="I73" s="1094"/>
      <c r="J73" s="1094"/>
      <c r="K73" s="1095"/>
      <c r="L73" s="888">
        <f t="shared" si="3"/>
        <v>0</v>
      </c>
      <c r="M73" s="577"/>
      <c r="N73" s="577"/>
      <c r="O73" s="577"/>
      <c r="P73" s="577"/>
      <c r="Q73" s="577"/>
      <c r="R73" s="577"/>
      <c r="S73" s="577"/>
      <c r="T73" s="577"/>
      <c r="U73" s="577"/>
      <c r="V73" s="577"/>
      <c r="W73" s="837">
        <f t="shared" si="24"/>
        <v>0</v>
      </c>
      <c r="X73" s="910">
        <f t="shared" si="25"/>
        <v>0</v>
      </c>
      <c r="Y73" s="1096"/>
      <c r="Z73" s="1140">
        <f t="shared" si="5"/>
        <v>0</v>
      </c>
      <c r="AA73" s="1083">
        <f t="shared" si="6"/>
        <v>0</v>
      </c>
      <c r="AB73" s="1083">
        <f t="shared" si="7"/>
        <v>0</v>
      </c>
      <c r="AC73" s="1083">
        <f t="shared" si="8"/>
        <v>0</v>
      </c>
      <c r="AD73" s="1141">
        <f t="shared" si="9"/>
        <v>0</v>
      </c>
      <c r="AE73" s="1084">
        <f t="shared" si="10"/>
        <v>0</v>
      </c>
      <c r="AF73" s="1084">
        <f t="shared" si="11"/>
        <v>0</v>
      </c>
      <c r="AG73" s="1084">
        <f t="shared" si="12"/>
        <v>0</v>
      </c>
      <c r="AH73" s="1142">
        <f t="shared" si="13"/>
        <v>0</v>
      </c>
      <c r="AI73" s="1085">
        <f t="shared" si="14"/>
        <v>0</v>
      </c>
      <c r="AJ73" s="1085">
        <f t="shared" si="15"/>
        <v>0</v>
      </c>
      <c r="AK73" s="1085">
        <f t="shared" si="16"/>
        <v>0</v>
      </c>
      <c r="AL73" s="1067">
        <f t="shared" si="17"/>
        <v>0</v>
      </c>
      <c r="AM73" s="1067">
        <f t="shared" si="18"/>
        <v>0</v>
      </c>
      <c r="AN73" s="1067">
        <f t="shared" si="19"/>
        <v>0</v>
      </c>
      <c r="AO73" s="1068">
        <f t="shared" si="20"/>
        <v>0</v>
      </c>
      <c r="AP73" s="1068">
        <f t="shared" si="21"/>
        <v>0</v>
      </c>
      <c r="AQ73" s="1383">
        <f t="shared" si="22"/>
        <v>0</v>
      </c>
      <c r="AR73" s="1440">
        <f t="shared" si="23"/>
        <v>0</v>
      </c>
      <c r="AS73" s="1439"/>
      <c r="AT73" s="1439"/>
      <c r="AU73" s="1449"/>
      <c r="AV73" s="1449"/>
      <c r="AW73" s="1449"/>
      <c r="AX73" s="1449"/>
      <c r="AY73" s="1449"/>
      <c r="AZ73" s="1449"/>
      <c r="BA73" s="1424"/>
      <c r="BB73" s="1424"/>
      <c r="BC73" s="1406"/>
      <c r="BF73" s="867" t="s">
        <v>392</v>
      </c>
      <c r="BI73" s="56"/>
    </row>
    <row r="74" spans="1:61">
      <c r="A74" s="828"/>
      <c r="B74" s="1093"/>
      <c r="C74" s="1509"/>
      <c r="D74" s="1509"/>
      <c r="E74" s="1328">
        <f t="shared" si="2"/>
        <v>0</v>
      </c>
      <c r="F74" s="828"/>
      <c r="G74" s="1035"/>
      <c r="H74" s="1093"/>
      <c r="I74" s="1094"/>
      <c r="J74" s="1094"/>
      <c r="K74" s="1095"/>
      <c r="L74" s="888">
        <f t="shared" si="3"/>
        <v>0</v>
      </c>
      <c r="M74" s="577"/>
      <c r="N74" s="577"/>
      <c r="O74" s="577"/>
      <c r="P74" s="577"/>
      <c r="Q74" s="577"/>
      <c r="R74" s="577"/>
      <c r="S74" s="577"/>
      <c r="T74" s="577"/>
      <c r="U74" s="577"/>
      <c r="V74" s="577"/>
      <c r="W74" s="837">
        <f t="shared" si="24"/>
        <v>0</v>
      </c>
      <c r="X74" s="910">
        <f t="shared" si="25"/>
        <v>0</v>
      </c>
      <c r="Y74" s="1096"/>
      <c r="Z74" s="1140">
        <f t="shared" si="5"/>
        <v>0</v>
      </c>
      <c r="AA74" s="1083">
        <f t="shared" si="6"/>
        <v>0</v>
      </c>
      <c r="AB74" s="1083">
        <f t="shared" si="7"/>
        <v>0</v>
      </c>
      <c r="AC74" s="1083">
        <f t="shared" si="8"/>
        <v>0</v>
      </c>
      <c r="AD74" s="1141">
        <f t="shared" si="9"/>
        <v>0</v>
      </c>
      <c r="AE74" s="1084">
        <f t="shared" si="10"/>
        <v>0</v>
      </c>
      <c r="AF74" s="1084">
        <f t="shared" si="11"/>
        <v>0</v>
      </c>
      <c r="AG74" s="1084">
        <f t="shared" si="12"/>
        <v>0</v>
      </c>
      <c r="AH74" s="1142">
        <f t="shared" si="13"/>
        <v>0</v>
      </c>
      <c r="AI74" s="1085">
        <f t="shared" si="14"/>
        <v>0</v>
      </c>
      <c r="AJ74" s="1085">
        <f t="shared" si="15"/>
        <v>0</v>
      </c>
      <c r="AK74" s="1085">
        <f t="shared" si="16"/>
        <v>0</v>
      </c>
      <c r="AL74" s="1067">
        <f t="shared" si="17"/>
        <v>0</v>
      </c>
      <c r="AM74" s="1067">
        <f t="shared" si="18"/>
        <v>0</v>
      </c>
      <c r="AN74" s="1067">
        <f t="shared" si="19"/>
        <v>0</v>
      </c>
      <c r="AO74" s="1068">
        <f t="shared" si="20"/>
        <v>0</v>
      </c>
      <c r="AP74" s="1068">
        <f t="shared" si="21"/>
        <v>0</v>
      </c>
      <c r="AQ74" s="1383">
        <f t="shared" si="22"/>
        <v>0</v>
      </c>
      <c r="AR74" s="1440">
        <f t="shared" si="23"/>
        <v>0</v>
      </c>
      <c r="AS74" s="1439"/>
      <c r="AT74" s="1439"/>
      <c r="AU74" s="1449"/>
      <c r="AV74" s="1449"/>
      <c r="AW74" s="1449"/>
      <c r="AX74" s="1449"/>
      <c r="AY74" s="1449"/>
      <c r="AZ74" s="1449"/>
      <c r="BA74" s="1424"/>
      <c r="BB74" s="1424"/>
      <c r="BC74" s="1406"/>
      <c r="BF74" s="868"/>
    </row>
    <row r="75" spans="1:61">
      <c r="A75" s="828"/>
      <c r="B75" s="1093"/>
      <c r="C75" s="1509"/>
      <c r="D75" s="1509"/>
      <c r="E75" s="1328">
        <f t="shared" si="2"/>
        <v>0</v>
      </c>
      <c r="F75" s="828"/>
      <c r="G75" s="1035"/>
      <c r="H75" s="1093"/>
      <c r="I75" s="1094"/>
      <c r="J75" s="1094"/>
      <c r="K75" s="1095"/>
      <c r="L75" s="888">
        <f t="shared" si="3"/>
        <v>0</v>
      </c>
      <c r="M75" s="577"/>
      <c r="N75" s="577"/>
      <c r="O75" s="577"/>
      <c r="P75" s="577"/>
      <c r="Q75" s="577"/>
      <c r="R75" s="577"/>
      <c r="S75" s="577"/>
      <c r="T75" s="577"/>
      <c r="U75" s="577"/>
      <c r="V75" s="577"/>
      <c r="W75" s="837">
        <f t="shared" si="24"/>
        <v>0</v>
      </c>
      <c r="X75" s="910">
        <f t="shared" si="25"/>
        <v>0</v>
      </c>
      <c r="Y75" s="1096"/>
      <c r="Z75" s="1140">
        <f t="shared" si="5"/>
        <v>0</v>
      </c>
      <c r="AA75" s="1083">
        <f t="shared" si="6"/>
        <v>0</v>
      </c>
      <c r="AB75" s="1083">
        <f t="shared" si="7"/>
        <v>0</v>
      </c>
      <c r="AC75" s="1083">
        <f t="shared" si="8"/>
        <v>0</v>
      </c>
      <c r="AD75" s="1141">
        <f t="shared" si="9"/>
        <v>0</v>
      </c>
      <c r="AE75" s="1084">
        <f t="shared" si="10"/>
        <v>0</v>
      </c>
      <c r="AF75" s="1084">
        <f t="shared" si="11"/>
        <v>0</v>
      </c>
      <c r="AG75" s="1084">
        <f t="shared" si="12"/>
        <v>0</v>
      </c>
      <c r="AH75" s="1142">
        <f t="shared" si="13"/>
        <v>0</v>
      </c>
      <c r="AI75" s="1085">
        <f t="shared" si="14"/>
        <v>0</v>
      </c>
      <c r="AJ75" s="1085">
        <f t="shared" si="15"/>
        <v>0</v>
      </c>
      <c r="AK75" s="1085">
        <f t="shared" si="16"/>
        <v>0</v>
      </c>
      <c r="AL75" s="1067">
        <f t="shared" si="17"/>
        <v>0</v>
      </c>
      <c r="AM75" s="1067">
        <f t="shared" si="18"/>
        <v>0</v>
      </c>
      <c r="AN75" s="1067">
        <f t="shared" si="19"/>
        <v>0</v>
      </c>
      <c r="AO75" s="1068">
        <f t="shared" si="20"/>
        <v>0</v>
      </c>
      <c r="AP75" s="1068">
        <f t="shared" si="21"/>
        <v>0</v>
      </c>
      <c r="AQ75" s="1383">
        <f t="shared" si="22"/>
        <v>0</v>
      </c>
      <c r="AR75" s="1440">
        <f t="shared" si="23"/>
        <v>0</v>
      </c>
      <c r="AS75" s="1439"/>
      <c r="AT75" s="1439"/>
      <c r="AU75" s="1449"/>
      <c r="AV75" s="1449"/>
      <c r="AW75" s="1449"/>
      <c r="AX75" s="1449"/>
      <c r="AY75" s="1449"/>
      <c r="AZ75" s="1449"/>
      <c r="BA75" s="1424"/>
      <c r="BB75" s="1424"/>
      <c r="BC75" s="1406"/>
      <c r="BF75" s="866" t="s">
        <v>389</v>
      </c>
      <c r="BI75" s="56"/>
    </row>
    <row r="76" spans="1:61">
      <c r="A76" s="828"/>
      <c r="B76" s="1093"/>
      <c r="C76" s="1509"/>
      <c r="D76" s="1509"/>
      <c r="E76" s="1328">
        <f t="shared" si="2"/>
        <v>0</v>
      </c>
      <c r="F76" s="828"/>
      <c r="G76" s="1035"/>
      <c r="H76" s="1093"/>
      <c r="I76" s="1094"/>
      <c r="J76" s="1094"/>
      <c r="K76" s="1095"/>
      <c r="L76" s="888">
        <f t="shared" si="3"/>
        <v>0</v>
      </c>
      <c r="M76" s="577"/>
      <c r="N76" s="577"/>
      <c r="O76" s="577"/>
      <c r="P76" s="577"/>
      <c r="Q76" s="577"/>
      <c r="R76" s="577"/>
      <c r="S76" s="577"/>
      <c r="T76" s="577"/>
      <c r="U76" s="577"/>
      <c r="V76" s="577"/>
      <c r="W76" s="837">
        <f t="shared" si="24"/>
        <v>0</v>
      </c>
      <c r="X76" s="910">
        <f t="shared" si="25"/>
        <v>0</v>
      </c>
      <c r="Y76" s="1096"/>
      <c r="Z76" s="1140">
        <f t="shared" si="5"/>
        <v>0</v>
      </c>
      <c r="AA76" s="1083">
        <f t="shared" si="6"/>
        <v>0</v>
      </c>
      <c r="AB76" s="1083">
        <f t="shared" si="7"/>
        <v>0</v>
      </c>
      <c r="AC76" s="1083">
        <f t="shared" si="8"/>
        <v>0</v>
      </c>
      <c r="AD76" s="1141">
        <f t="shared" si="9"/>
        <v>0</v>
      </c>
      <c r="AE76" s="1084">
        <f t="shared" si="10"/>
        <v>0</v>
      </c>
      <c r="AF76" s="1084">
        <f t="shared" si="11"/>
        <v>0</v>
      </c>
      <c r="AG76" s="1084">
        <f t="shared" si="12"/>
        <v>0</v>
      </c>
      <c r="AH76" s="1142">
        <f t="shared" si="13"/>
        <v>0</v>
      </c>
      <c r="AI76" s="1085">
        <f t="shared" si="14"/>
        <v>0</v>
      </c>
      <c r="AJ76" s="1085">
        <f t="shared" si="15"/>
        <v>0</v>
      </c>
      <c r="AK76" s="1085">
        <f t="shared" si="16"/>
        <v>0</v>
      </c>
      <c r="AL76" s="1067">
        <f t="shared" si="17"/>
        <v>0</v>
      </c>
      <c r="AM76" s="1067">
        <f t="shared" si="18"/>
        <v>0</v>
      </c>
      <c r="AN76" s="1067">
        <f t="shared" si="19"/>
        <v>0</v>
      </c>
      <c r="AO76" s="1068">
        <f t="shared" si="20"/>
        <v>0</v>
      </c>
      <c r="AP76" s="1068">
        <f t="shared" si="21"/>
        <v>0</v>
      </c>
      <c r="AQ76" s="1383">
        <f t="shared" si="22"/>
        <v>0</v>
      </c>
      <c r="AR76" s="1440">
        <f t="shared" si="23"/>
        <v>0</v>
      </c>
      <c r="AS76" s="1439"/>
      <c r="AT76" s="1439"/>
      <c r="AU76" s="1449"/>
      <c r="AV76" s="1449"/>
      <c r="AW76" s="1449"/>
      <c r="AX76" s="1449"/>
      <c r="AY76" s="1449"/>
      <c r="AZ76" s="1449"/>
      <c r="BA76" s="1424"/>
      <c r="BB76" s="1424"/>
      <c r="BC76" s="1406"/>
      <c r="BF76" s="867" t="s">
        <v>378</v>
      </c>
    </row>
    <row r="77" spans="1:61">
      <c r="A77" s="828"/>
      <c r="B77" s="1093"/>
      <c r="C77" s="1509"/>
      <c r="D77" s="1509"/>
      <c r="E77" s="1328">
        <f t="shared" si="2"/>
        <v>0</v>
      </c>
      <c r="F77" s="828"/>
      <c r="G77" s="1035"/>
      <c r="H77" s="1093"/>
      <c r="I77" s="1094"/>
      <c r="J77" s="1094"/>
      <c r="K77" s="1095"/>
      <c r="L77" s="888">
        <f t="shared" si="3"/>
        <v>0</v>
      </c>
      <c r="M77" s="577"/>
      <c r="N77" s="577"/>
      <c r="O77" s="577"/>
      <c r="P77" s="577"/>
      <c r="Q77" s="577"/>
      <c r="R77" s="577"/>
      <c r="S77" s="577"/>
      <c r="T77" s="577"/>
      <c r="U77" s="577"/>
      <c r="V77" s="577"/>
      <c r="W77" s="837">
        <f t="shared" si="24"/>
        <v>0</v>
      </c>
      <c r="X77" s="910">
        <f t="shared" si="25"/>
        <v>0</v>
      </c>
      <c r="Y77" s="1096"/>
      <c r="Z77" s="1140">
        <f t="shared" si="5"/>
        <v>0</v>
      </c>
      <c r="AA77" s="1083">
        <f t="shared" si="6"/>
        <v>0</v>
      </c>
      <c r="AB77" s="1083">
        <f t="shared" si="7"/>
        <v>0</v>
      </c>
      <c r="AC77" s="1083">
        <f t="shared" si="8"/>
        <v>0</v>
      </c>
      <c r="AD77" s="1141">
        <f t="shared" si="9"/>
        <v>0</v>
      </c>
      <c r="AE77" s="1084">
        <f t="shared" si="10"/>
        <v>0</v>
      </c>
      <c r="AF77" s="1084">
        <f t="shared" si="11"/>
        <v>0</v>
      </c>
      <c r="AG77" s="1084">
        <f t="shared" si="12"/>
        <v>0</v>
      </c>
      <c r="AH77" s="1142">
        <f t="shared" si="13"/>
        <v>0</v>
      </c>
      <c r="AI77" s="1085">
        <f t="shared" si="14"/>
        <v>0</v>
      </c>
      <c r="AJ77" s="1085">
        <f t="shared" si="15"/>
        <v>0</v>
      </c>
      <c r="AK77" s="1085">
        <f t="shared" si="16"/>
        <v>0</v>
      </c>
      <c r="AL77" s="1067">
        <f t="shared" si="17"/>
        <v>0</v>
      </c>
      <c r="AM77" s="1067">
        <f t="shared" si="18"/>
        <v>0</v>
      </c>
      <c r="AN77" s="1067">
        <f t="shared" si="19"/>
        <v>0</v>
      </c>
      <c r="AO77" s="1068">
        <f t="shared" si="20"/>
        <v>0</v>
      </c>
      <c r="AP77" s="1068">
        <f t="shared" si="21"/>
        <v>0</v>
      </c>
      <c r="AQ77" s="1383">
        <f t="shared" si="22"/>
        <v>0</v>
      </c>
      <c r="AR77" s="1440">
        <f t="shared" si="23"/>
        <v>0</v>
      </c>
      <c r="AS77" s="1439"/>
      <c r="AT77" s="1439"/>
      <c r="AU77" s="1449"/>
      <c r="AV77" s="1449"/>
      <c r="AW77" s="1449"/>
      <c r="AX77" s="1449"/>
      <c r="AY77" s="1449"/>
      <c r="AZ77" s="1449"/>
      <c r="BA77" s="1424"/>
      <c r="BB77" s="1424"/>
      <c r="BC77" s="1406"/>
      <c r="BF77" s="867" t="s">
        <v>69</v>
      </c>
    </row>
    <row r="78" spans="1:61">
      <c r="A78" s="828"/>
      <c r="B78" s="1093"/>
      <c r="C78" s="1509"/>
      <c r="D78" s="1509"/>
      <c r="E78" s="1328">
        <f t="shared" si="2"/>
        <v>0</v>
      </c>
      <c r="F78" s="828"/>
      <c r="G78" s="1035"/>
      <c r="H78" s="1093"/>
      <c r="I78" s="1094"/>
      <c r="J78" s="1094"/>
      <c r="K78" s="1095"/>
      <c r="L78" s="888">
        <f t="shared" si="3"/>
        <v>0</v>
      </c>
      <c r="M78" s="577"/>
      <c r="N78" s="577"/>
      <c r="O78" s="577"/>
      <c r="P78" s="577"/>
      <c r="Q78" s="577"/>
      <c r="R78" s="577"/>
      <c r="S78" s="577"/>
      <c r="T78" s="577"/>
      <c r="U78" s="577"/>
      <c r="V78" s="577"/>
      <c r="W78" s="837">
        <f t="shared" si="24"/>
        <v>0</v>
      </c>
      <c r="X78" s="910">
        <f t="shared" si="25"/>
        <v>0</v>
      </c>
      <c r="Y78" s="1096"/>
      <c r="Z78" s="1140">
        <f t="shared" si="5"/>
        <v>0</v>
      </c>
      <c r="AA78" s="1083">
        <f t="shared" si="6"/>
        <v>0</v>
      </c>
      <c r="AB78" s="1083">
        <f t="shared" si="7"/>
        <v>0</v>
      </c>
      <c r="AC78" s="1083">
        <f t="shared" si="8"/>
        <v>0</v>
      </c>
      <c r="AD78" s="1141">
        <f t="shared" si="9"/>
        <v>0</v>
      </c>
      <c r="AE78" s="1084">
        <f t="shared" si="10"/>
        <v>0</v>
      </c>
      <c r="AF78" s="1084">
        <f t="shared" si="11"/>
        <v>0</v>
      </c>
      <c r="AG78" s="1084">
        <f t="shared" si="12"/>
        <v>0</v>
      </c>
      <c r="AH78" s="1142">
        <f t="shared" si="13"/>
        <v>0</v>
      </c>
      <c r="AI78" s="1085">
        <f t="shared" si="14"/>
        <v>0</v>
      </c>
      <c r="AJ78" s="1085">
        <f t="shared" si="15"/>
        <v>0</v>
      </c>
      <c r="AK78" s="1085">
        <f t="shared" si="16"/>
        <v>0</v>
      </c>
      <c r="AL78" s="1067">
        <f t="shared" si="17"/>
        <v>0</v>
      </c>
      <c r="AM78" s="1067">
        <f t="shared" si="18"/>
        <v>0</v>
      </c>
      <c r="AN78" s="1067">
        <f t="shared" si="19"/>
        <v>0</v>
      </c>
      <c r="AO78" s="1068">
        <f t="shared" si="20"/>
        <v>0</v>
      </c>
      <c r="AP78" s="1068">
        <f t="shared" si="21"/>
        <v>0</v>
      </c>
      <c r="AQ78" s="1383">
        <f t="shared" si="22"/>
        <v>0</v>
      </c>
      <c r="AR78" s="1440">
        <f t="shared" si="23"/>
        <v>0</v>
      </c>
      <c r="AS78" s="1439"/>
      <c r="AT78" s="1439"/>
      <c r="AU78" s="1449"/>
      <c r="AV78" s="1449"/>
      <c r="AW78" s="1449"/>
      <c r="AX78" s="1449"/>
      <c r="AY78" s="1449"/>
      <c r="AZ78" s="1449"/>
      <c r="BA78" s="1424"/>
      <c r="BB78" s="1424"/>
      <c r="BC78" s="1406"/>
      <c r="BF78" s="867" t="s">
        <v>70</v>
      </c>
    </row>
    <row r="79" spans="1:61">
      <c r="A79" s="828"/>
      <c r="B79" s="1093"/>
      <c r="C79" s="1509"/>
      <c r="D79" s="1509"/>
      <c r="E79" s="1328">
        <f t="shared" si="2"/>
        <v>0</v>
      </c>
      <c r="F79" s="828"/>
      <c r="G79" s="1035"/>
      <c r="H79" s="1093"/>
      <c r="I79" s="1094"/>
      <c r="J79" s="1094"/>
      <c r="K79" s="1095"/>
      <c r="L79" s="888">
        <f t="shared" si="3"/>
        <v>0</v>
      </c>
      <c r="M79" s="577"/>
      <c r="N79" s="577"/>
      <c r="O79" s="577"/>
      <c r="P79" s="577"/>
      <c r="Q79" s="577"/>
      <c r="R79" s="577"/>
      <c r="S79" s="577"/>
      <c r="T79" s="577"/>
      <c r="U79" s="577"/>
      <c r="V79" s="577"/>
      <c r="W79" s="837">
        <f t="shared" si="24"/>
        <v>0</v>
      </c>
      <c r="X79" s="910">
        <f t="shared" si="25"/>
        <v>0</v>
      </c>
      <c r="Y79" s="1096"/>
      <c r="Z79" s="1140">
        <f t="shared" si="5"/>
        <v>0</v>
      </c>
      <c r="AA79" s="1083">
        <f t="shared" si="6"/>
        <v>0</v>
      </c>
      <c r="AB79" s="1083">
        <f t="shared" si="7"/>
        <v>0</v>
      </c>
      <c r="AC79" s="1083">
        <f t="shared" si="8"/>
        <v>0</v>
      </c>
      <c r="AD79" s="1141">
        <f t="shared" si="9"/>
        <v>0</v>
      </c>
      <c r="AE79" s="1084">
        <f t="shared" si="10"/>
        <v>0</v>
      </c>
      <c r="AF79" s="1084">
        <f t="shared" si="11"/>
        <v>0</v>
      </c>
      <c r="AG79" s="1084">
        <f t="shared" si="12"/>
        <v>0</v>
      </c>
      <c r="AH79" s="1142">
        <f t="shared" si="13"/>
        <v>0</v>
      </c>
      <c r="AI79" s="1085">
        <f t="shared" si="14"/>
        <v>0</v>
      </c>
      <c r="AJ79" s="1085">
        <f t="shared" si="15"/>
        <v>0</v>
      </c>
      <c r="AK79" s="1085">
        <f t="shared" si="16"/>
        <v>0</v>
      </c>
      <c r="AL79" s="1067">
        <f t="shared" si="17"/>
        <v>0</v>
      </c>
      <c r="AM79" s="1067">
        <f t="shared" si="18"/>
        <v>0</v>
      </c>
      <c r="AN79" s="1067">
        <f t="shared" si="19"/>
        <v>0</v>
      </c>
      <c r="AO79" s="1068">
        <f t="shared" si="20"/>
        <v>0</v>
      </c>
      <c r="AP79" s="1068">
        <f t="shared" si="21"/>
        <v>0</v>
      </c>
      <c r="AQ79" s="1383">
        <f t="shared" si="22"/>
        <v>0</v>
      </c>
      <c r="AR79" s="1440">
        <f t="shared" si="23"/>
        <v>0</v>
      </c>
      <c r="AS79" s="1439"/>
      <c r="AT79" s="1439"/>
      <c r="AU79" s="1449"/>
      <c r="AV79" s="1449"/>
      <c r="AW79" s="1449"/>
      <c r="AX79" s="1449"/>
      <c r="AY79" s="1449"/>
      <c r="AZ79" s="1449"/>
      <c r="BA79" s="1424"/>
      <c r="BB79" s="1424"/>
      <c r="BC79" s="1406"/>
      <c r="BF79" s="867" t="s">
        <v>393</v>
      </c>
    </row>
    <row r="80" spans="1:61">
      <c r="A80" s="828"/>
      <c r="B80" s="1093"/>
      <c r="C80" s="1509"/>
      <c r="D80" s="1509"/>
      <c r="E80" s="1328">
        <f t="shared" si="2"/>
        <v>0</v>
      </c>
      <c r="F80" s="828"/>
      <c r="G80" s="1035"/>
      <c r="H80" s="1093"/>
      <c r="I80" s="1094"/>
      <c r="J80" s="1094"/>
      <c r="K80" s="1095"/>
      <c r="L80" s="888">
        <f t="shared" si="3"/>
        <v>0</v>
      </c>
      <c r="M80" s="577"/>
      <c r="N80" s="577"/>
      <c r="O80" s="577"/>
      <c r="P80" s="577"/>
      <c r="Q80" s="577"/>
      <c r="R80" s="577"/>
      <c r="S80" s="577"/>
      <c r="T80" s="577"/>
      <c r="U80" s="577"/>
      <c r="V80" s="577"/>
      <c r="W80" s="837">
        <f t="shared" si="24"/>
        <v>0</v>
      </c>
      <c r="X80" s="910">
        <f t="shared" si="25"/>
        <v>0</v>
      </c>
      <c r="Y80" s="1096"/>
      <c r="Z80" s="1140">
        <f t="shared" si="5"/>
        <v>0</v>
      </c>
      <c r="AA80" s="1083">
        <f t="shared" si="6"/>
        <v>0</v>
      </c>
      <c r="AB80" s="1083">
        <f t="shared" si="7"/>
        <v>0</v>
      </c>
      <c r="AC80" s="1083">
        <f t="shared" si="8"/>
        <v>0</v>
      </c>
      <c r="AD80" s="1141">
        <f t="shared" si="9"/>
        <v>0</v>
      </c>
      <c r="AE80" s="1084">
        <f t="shared" si="10"/>
        <v>0</v>
      </c>
      <c r="AF80" s="1084">
        <f t="shared" si="11"/>
        <v>0</v>
      </c>
      <c r="AG80" s="1084">
        <f t="shared" si="12"/>
        <v>0</v>
      </c>
      <c r="AH80" s="1142">
        <f t="shared" si="13"/>
        <v>0</v>
      </c>
      <c r="AI80" s="1085">
        <f t="shared" si="14"/>
        <v>0</v>
      </c>
      <c r="AJ80" s="1085">
        <f t="shared" si="15"/>
        <v>0</v>
      </c>
      <c r="AK80" s="1085">
        <f t="shared" si="16"/>
        <v>0</v>
      </c>
      <c r="AL80" s="1067">
        <f t="shared" si="17"/>
        <v>0</v>
      </c>
      <c r="AM80" s="1067">
        <f t="shared" si="18"/>
        <v>0</v>
      </c>
      <c r="AN80" s="1067">
        <f t="shared" si="19"/>
        <v>0</v>
      </c>
      <c r="AO80" s="1068">
        <f t="shared" si="20"/>
        <v>0</v>
      </c>
      <c r="AP80" s="1068">
        <f t="shared" si="21"/>
        <v>0</v>
      </c>
      <c r="AQ80" s="1383">
        <f t="shared" si="22"/>
        <v>0</v>
      </c>
      <c r="AR80" s="1440">
        <f t="shared" si="23"/>
        <v>0</v>
      </c>
      <c r="AS80" s="1439"/>
      <c r="AT80" s="1439"/>
      <c r="AU80" s="1449"/>
      <c r="AV80" s="1449"/>
      <c r="AW80" s="1449"/>
      <c r="AX80" s="1449"/>
      <c r="AY80" s="1449"/>
      <c r="AZ80" s="1449"/>
      <c r="BA80" s="1424"/>
      <c r="BB80" s="1424"/>
      <c r="BC80" s="1406"/>
      <c r="BF80" s="868"/>
    </row>
    <row r="81" spans="1:58">
      <c r="A81" s="828"/>
      <c r="B81" s="1093"/>
      <c r="C81" s="1509"/>
      <c r="D81" s="1509"/>
      <c r="E81" s="1328">
        <f t="shared" si="2"/>
        <v>0</v>
      </c>
      <c r="F81" s="828"/>
      <c r="G81" s="1035"/>
      <c r="H81" s="1093"/>
      <c r="I81" s="1094"/>
      <c r="J81" s="1094"/>
      <c r="K81" s="1095"/>
      <c r="L81" s="888">
        <f t="shared" si="3"/>
        <v>0</v>
      </c>
      <c r="M81" s="577"/>
      <c r="N81" s="577"/>
      <c r="O81" s="577"/>
      <c r="P81" s="577"/>
      <c r="Q81" s="577"/>
      <c r="R81" s="577"/>
      <c r="S81" s="577"/>
      <c r="T81" s="577"/>
      <c r="U81" s="577"/>
      <c r="V81" s="577"/>
      <c r="W81" s="837">
        <f t="shared" si="24"/>
        <v>0</v>
      </c>
      <c r="X81" s="910">
        <f t="shared" si="25"/>
        <v>0</v>
      </c>
      <c r="Y81" s="1096"/>
      <c r="Z81" s="1140">
        <f t="shared" si="5"/>
        <v>0</v>
      </c>
      <c r="AA81" s="1083">
        <f t="shared" si="6"/>
        <v>0</v>
      </c>
      <c r="AB81" s="1083">
        <f t="shared" si="7"/>
        <v>0</v>
      </c>
      <c r="AC81" s="1083">
        <f t="shared" si="8"/>
        <v>0</v>
      </c>
      <c r="AD81" s="1141">
        <f t="shared" si="9"/>
        <v>0</v>
      </c>
      <c r="AE81" s="1084">
        <f t="shared" si="10"/>
        <v>0</v>
      </c>
      <c r="AF81" s="1084">
        <f t="shared" si="11"/>
        <v>0</v>
      </c>
      <c r="AG81" s="1084">
        <f t="shared" si="12"/>
        <v>0</v>
      </c>
      <c r="AH81" s="1142">
        <f t="shared" si="13"/>
        <v>0</v>
      </c>
      <c r="AI81" s="1085">
        <f t="shared" si="14"/>
        <v>0</v>
      </c>
      <c r="AJ81" s="1085">
        <f t="shared" si="15"/>
        <v>0</v>
      </c>
      <c r="AK81" s="1085">
        <f t="shared" si="16"/>
        <v>0</v>
      </c>
      <c r="AL81" s="1067">
        <f t="shared" si="17"/>
        <v>0</v>
      </c>
      <c r="AM81" s="1067">
        <f t="shared" si="18"/>
        <v>0</v>
      </c>
      <c r="AN81" s="1067">
        <f t="shared" si="19"/>
        <v>0</v>
      </c>
      <c r="AO81" s="1068">
        <f t="shared" si="20"/>
        <v>0</v>
      </c>
      <c r="AP81" s="1068">
        <f t="shared" si="21"/>
        <v>0</v>
      </c>
      <c r="AQ81" s="1383">
        <f t="shared" si="22"/>
        <v>0</v>
      </c>
      <c r="AR81" s="1440">
        <f t="shared" si="23"/>
        <v>0</v>
      </c>
      <c r="AS81" s="1439"/>
      <c r="AT81" s="1439"/>
      <c r="AU81" s="1449"/>
      <c r="AV81" s="1449"/>
      <c r="AW81" s="1449"/>
      <c r="AX81" s="1449"/>
      <c r="AY81" s="1449"/>
      <c r="AZ81" s="1449"/>
      <c r="BA81" s="1424"/>
      <c r="BB81" s="1424"/>
      <c r="BC81" s="1406"/>
      <c r="BF81" s="866" t="s">
        <v>394</v>
      </c>
    </row>
    <row r="82" spans="1:58">
      <c r="A82" s="828"/>
      <c r="B82" s="1093"/>
      <c r="C82" s="1509"/>
      <c r="D82" s="1509"/>
      <c r="E82" s="1328">
        <f t="shared" si="2"/>
        <v>0</v>
      </c>
      <c r="F82" s="828"/>
      <c r="G82" s="1035"/>
      <c r="H82" s="1093"/>
      <c r="I82" s="1094"/>
      <c r="J82" s="1094"/>
      <c r="K82" s="1095"/>
      <c r="L82" s="888">
        <f t="shared" si="3"/>
        <v>0</v>
      </c>
      <c r="M82" s="577"/>
      <c r="N82" s="577"/>
      <c r="O82" s="577"/>
      <c r="P82" s="577"/>
      <c r="Q82" s="577"/>
      <c r="R82" s="577"/>
      <c r="S82" s="577"/>
      <c r="T82" s="577"/>
      <c r="U82" s="577"/>
      <c r="V82" s="577"/>
      <c r="W82" s="837">
        <f t="shared" si="24"/>
        <v>0</v>
      </c>
      <c r="X82" s="910">
        <f t="shared" si="25"/>
        <v>0</v>
      </c>
      <c r="Y82" s="1096"/>
      <c r="Z82" s="1140">
        <f t="shared" si="5"/>
        <v>0</v>
      </c>
      <c r="AA82" s="1083">
        <f t="shared" si="6"/>
        <v>0</v>
      </c>
      <c r="AB82" s="1083">
        <f t="shared" si="7"/>
        <v>0</v>
      </c>
      <c r="AC82" s="1083">
        <f t="shared" si="8"/>
        <v>0</v>
      </c>
      <c r="AD82" s="1141">
        <f t="shared" si="9"/>
        <v>0</v>
      </c>
      <c r="AE82" s="1084">
        <f t="shared" si="10"/>
        <v>0</v>
      </c>
      <c r="AF82" s="1084">
        <f t="shared" si="11"/>
        <v>0</v>
      </c>
      <c r="AG82" s="1084">
        <f t="shared" si="12"/>
        <v>0</v>
      </c>
      <c r="AH82" s="1142">
        <f t="shared" si="13"/>
        <v>0</v>
      </c>
      <c r="AI82" s="1085">
        <f t="shared" si="14"/>
        <v>0</v>
      </c>
      <c r="AJ82" s="1085">
        <f t="shared" si="15"/>
        <v>0</v>
      </c>
      <c r="AK82" s="1085">
        <f t="shared" si="16"/>
        <v>0</v>
      </c>
      <c r="AL82" s="1067">
        <f t="shared" si="17"/>
        <v>0</v>
      </c>
      <c r="AM82" s="1067">
        <f t="shared" si="18"/>
        <v>0</v>
      </c>
      <c r="AN82" s="1067">
        <f t="shared" si="19"/>
        <v>0</v>
      </c>
      <c r="AO82" s="1068">
        <f t="shared" si="20"/>
        <v>0</v>
      </c>
      <c r="AP82" s="1068">
        <f t="shared" si="21"/>
        <v>0</v>
      </c>
      <c r="AQ82" s="1383">
        <f t="shared" si="22"/>
        <v>0</v>
      </c>
      <c r="AR82" s="1440">
        <f t="shared" si="23"/>
        <v>0</v>
      </c>
      <c r="AS82" s="1439"/>
      <c r="AT82" s="1439"/>
      <c r="AU82" s="1449"/>
      <c r="AV82" s="1449"/>
      <c r="AW82" s="1449"/>
      <c r="AX82" s="1449"/>
      <c r="AY82" s="1449"/>
      <c r="AZ82" s="1449"/>
      <c r="BA82" s="1424"/>
      <c r="BB82" s="1424"/>
      <c r="BC82" s="1406"/>
      <c r="BF82" s="867" t="s">
        <v>378</v>
      </c>
    </row>
    <row r="83" spans="1:58">
      <c r="A83" s="828"/>
      <c r="B83" s="1093"/>
      <c r="C83" s="1509"/>
      <c r="D83" s="1509"/>
      <c r="E83" s="1328">
        <f t="shared" si="2"/>
        <v>0</v>
      </c>
      <c r="F83" s="828"/>
      <c r="G83" s="1035"/>
      <c r="H83" s="1093"/>
      <c r="I83" s="1094"/>
      <c r="J83" s="1094"/>
      <c r="K83" s="1095"/>
      <c r="L83" s="888">
        <f t="shared" si="3"/>
        <v>0</v>
      </c>
      <c r="M83" s="577"/>
      <c r="N83" s="577"/>
      <c r="O83" s="577"/>
      <c r="P83" s="577"/>
      <c r="Q83" s="577"/>
      <c r="R83" s="577"/>
      <c r="S83" s="577"/>
      <c r="T83" s="577"/>
      <c r="U83" s="577"/>
      <c r="V83" s="577"/>
      <c r="W83" s="837">
        <f t="shared" si="24"/>
        <v>0</v>
      </c>
      <c r="X83" s="910">
        <f t="shared" si="25"/>
        <v>0</v>
      </c>
      <c r="Y83" s="1096"/>
      <c r="Z83" s="1140">
        <f t="shared" si="5"/>
        <v>0</v>
      </c>
      <c r="AA83" s="1083">
        <f t="shared" si="6"/>
        <v>0</v>
      </c>
      <c r="AB83" s="1083">
        <f t="shared" si="7"/>
        <v>0</v>
      </c>
      <c r="AC83" s="1083">
        <f t="shared" si="8"/>
        <v>0</v>
      </c>
      <c r="AD83" s="1141">
        <f t="shared" si="9"/>
        <v>0</v>
      </c>
      <c r="AE83" s="1084">
        <f t="shared" si="10"/>
        <v>0</v>
      </c>
      <c r="AF83" s="1084">
        <f t="shared" si="11"/>
        <v>0</v>
      </c>
      <c r="AG83" s="1084">
        <f t="shared" si="12"/>
        <v>0</v>
      </c>
      <c r="AH83" s="1142">
        <f t="shared" si="13"/>
        <v>0</v>
      </c>
      <c r="AI83" s="1085">
        <f t="shared" si="14"/>
        <v>0</v>
      </c>
      <c r="AJ83" s="1085">
        <f t="shared" si="15"/>
        <v>0</v>
      </c>
      <c r="AK83" s="1085">
        <f t="shared" si="16"/>
        <v>0</v>
      </c>
      <c r="AL83" s="1067">
        <f t="shared" si="17"/>
        <v>0</v>
      </c>
      <c r="AM83" s="1067">
        <f t="shared" si="18"/>
        <v>0</v>
      </c>
      <c r="AN83" s="1067">
        <f t="shared" si="19"/>
        <v>0</v>
      </c>
      <c r="AO83" s="1068">
        <f t="shared" si="20"/>
        <v>0</v>
      </c>
      <c r="AP83" s="1068">
        <f t="shared" si="21"/>
        <v>0</v>
      </c>
      <c r="AQ83" s="1383">
        <f t="shared" si="22"/>
        <v>0</v>
      </c>
      <c r="AR83" s="1440">
        <f t="shared" si="23"/>
        <v>0</v>
      </c>
      <c r="AS83" s="1439"/>
      <c r="AT83" s="1439"/>
      <c r="AU83" s="1449"/>
      <c r="AV83" s="1449"/>
      <c r="AW83" s="1449"/>
      <c r="AX83" s="1449"/>
      <c r="AY83" s="1449"/>
      <c r="AZ83" s="1449"/>
      <c r="BA83" s="1424"/>
      <c r="BB83" s="1424"/>
      <c r="BC83" s="1406"/>
      <c r="BF83" s="867" t="s">
        <v>395</v>
      </c>
    </row>
    <row r="84" spans="1:58">
      <c r="A84" s="828"/>
      <c r="B84" s="1093"/>
      <c r="C84" s="1509"/>
      <c r="D84" s="1509"/>
      <c r="E84" s="1328">
        <f t="shared" si="2"/>
        <v>0</v>
      </c>
      <c r="F84" s="828"/>
      <c r="G84" s="1035"/>
      <c r="H84" s="1093"/>
      <c r="I84" s="1094"/>
      <c r="J84" s="1094"/>
      <c r="K84" s="1095"/>
      <c r="L84" s="888">
        <f t="shared" si="3"/>
        <v>0</v>
      </c>
      <c r="M84" s="577"/>
      <c r="N84" s="577"/>
      <c r="O84" s="577"/>
      <c r="P84" s="577"/>
      <c r="Q84" s="577"/>
      <c r="R84" s="577"/>
      <c r="S84" s="577"/>
      <c r="T84" s="577"/>
      <c r="U84" s="577"/>
      <c r="V84" s="577"/>
      <c r="W84" s="837">
        <f t="shared" si="24"/>
        <v>0</v>
      </c>
      <c r="X84" s="910">
        <f t="shared" ref="X84:X107" si="26">IF(ISERROR(W84/H84),0,(W84/H84))</f>
        <v>0</v>
      </c>
      <c r="Y84" s="1096"/>
      <c r="Z84" s="1140">
        <f t="shared" si="5"/>
        <v>0</v>
      </c>
      <c r="AA84" s="1083">
        <f t="shared" si="6"/>
        <v>0</v>
      </c>
      <c r="AB84" s="1083">
        <f t="shared" si="7"/>
        <v>0</v>
      </c>
      <c r="AC84" s="1083">
        <f t="shared" si="8"/>
        <v>0</v>
      </c>
      <c r="AD84" s="1141">
        <f t="shared" si="9"/>
        <v>0</v>
      </c>
      <c r="AE84" s="1084">
        <f t="shared" si="10"/>
        <v>0</v>
      </c>
      <c r="AF84" s="1084">
        <f t="shared" si="11"/>
        <v>0</v>
      </c>
      <c r="AG84" s="1084">
        <f t="shared" si="12"/>
        <v>0</v>
      </c>
      <c r="AH84" s="1142">
        <f t="shared" si="13"/>
        <v>0</v>
      </c>
      <c r="AI84" s="1085">
        <f t="shared" si="14"/>
        <v>0</v>
      </c>
      <c r="AJ84" s="1085">
        <f t="shared" si="15"/>
        <v>0</v>
      </c>
      <c r="AK84" s="1085">
        <f t="shared" si="16"/>
        <v>0</v>
      </c>
      <c r="AL84" s="1067">
        <f t="shared" si="17"/>
        <v>0</v>
      </c>
      <c r="AM84" s="1067">
        <f t="shared" si="18"/>
        <v>0</v>
      </c>
      <c r="AN84" s="1067">
        <f t="shared" si="19"/>
        <v>0</v>
      </c>
      <c r="AO84" s="1068">
        <f t="shared" si="20"/>
        <v>0</v>
      </c>
      <c r="AP84" s="1068">
        <f t="shared" si="21"/>
        <v>0</v>
      </c>
      <c r="AQ84" s="1383">
        <f t="shared" si="22"/>
        <v>0</v>
      </c>
      <c r="AR84" s="1440">
        <f t="shared" si="23"/>
        <v>0</v>
      </c>
      <c r="AS84" s="1439"/>
      <c r="AT84" s="1439"/>
      <c r="AU84" s="1449"/>
      <c r="AV84" s="1449"/>
      <c r="AW84" s="1449"/>
      <c r="AX84" s="1449"/>
      <c r="AY84" s="1449"/>
      <c r="AZ84" s="1449"/>
      <c r="BA84" s="1424"/>
      <c r="BB84" s="1424"/>
      <c r="BC84" s="1406"/>
      <c r="BF84" s="867"/>
    </row>
    <row r="85" spans="1:58">
      <c r="A85" s="828"/>
      <c r="B85" s="1093"/>
      <c r="C85" s="1509"/>
      <c r="D85" s="1509"/>
      <c r="E85" s="1328">
        <f t="shared" si="2"/>
        <v>0</v>
      </c>
      <c r="F85" s="828"/>
      <c r="G85" s="1035"/>
      <c r="H85" s="1093"/>
      <c r="I85" s="1094"/>
      <c r="J85" s="1094"/>
      <c r="K85" s="1095"/>
      <c r="L85" s="888">
        <f t="shared" si="3"/>
        <v>0</v>
      </c>
      <c r="M85" s="577"/>
      <c r="N85" s="577"/>
      <c r="O85" s="577"/>
      <c r="P85" s="577"/>
      <c r="Q85" s="577"/>
      <c r="R85" s="577"/>
      <c r="S85" s="577"/>
      <c r="T85" s="577"/>
      <c r="U85" s="577"/>
      <c r="V85" s="577"/>
      <c r="W85" s="837">
        <f t="shared" si="24"/>
        <v>0</v>
      </c>
      <c r="X85" s="910">
        <f t="shared" si="26"/>
        <v>0</v>
      </c>
      <c r="Y85" s="1096"/>
      <c r="Z85" s="1140">
        <f t="shared" si="5"/>
        <v>0</v>
      </c>
      <c r="AA85" s="1083">
        <f t="shared" si="6"/>
        <v>0</v>
      </c>
      <c r="AB85" s="1083">
        <f t="shared" si="7"/>
        <v>0</v>
      </c>
      <c r="AC85" s="1083">
        <f t="shared" si="8"/>
        <v>0</v>
      </c>
      <c r="AD85" s="1141">
        <f t="shared" si="9"/>
        <v>0</v>
      </c>
      <c r="AE85" s="1084">
        <f t="shared" si="10"/>
        <v>0</v>
      </c>
      <c r="AF85" s="1084">
        <f t="shared" si="11"/>
        <v>0</v>
      </c>
      <c r="AG85" s="1084">
        <f t="shared" si="12"/>
        <v>0</v>
      </c>
      <c r="AH85" s="1142">
        <f t="shared" si="13"/>
        <v>0</v>
      </c>
      <c r="AI85" s="1085">
        <f t="shared" si="14"/>
        <v>0</v>
      </c>
      <c r="AJ85" s="1085">
        <f t="shared" si="15"/>
        <v>0</v>
      </c>
      <c r="AK85" s="1085">
        <f t="shared" si="16"/>
        <v>0</v>
      </c>
      <c r="AL85" s="1067">
        <f t="shared" si="17"/>
        <v>0</v>
      </c>
      <c r="AM85" s="1067">
        <f t="shared" si="18"/>
        <v>0</v>
      </c>
      <c r="AN85" s="1067">
        <f t="shared" si="19"/>
        <v>0</v>
      </c>
      <c r="AO85" s="1068">
        <f t="shared" si="20"/>
        <v>0</v>
      </c>
      <c r="AP85" s="1068">
        <f t="shared" si="21"/>
        <v>0</v>
      </c>
      <c r="AQ85" s="1383">
        <f t="shared" si="22"/>
        <v>0</v>
      </c>
      <c r="AR85" s="1440">
        <f t="shared" si="23"/>
        <v>0</v>
      </c>
      <c r="AS85" s="1439"/>
      <c r="AT85" s="1439"/>
      <c r="AU85" s="1449"/>
      <c r="AV85" s="1449"/>
      <c r="AW85" s="1449"/>
      <c r="AX85" s="1449"/>
      <c r="AY85" s="1449"/>
      <c r="AZ85" s="1449"/>
      <c r="BA85" s="1424"/>
      <c r="BB85" s="1424"/>
      <c r="BC85" s="1406"/>
      <c r="BF85" s="867"/>
    </row>
    <row r="86" spans="1:58">
      <c r="A86" s="828"/>
      <c r="B86" s="1093"/>
      <c r="C86" s="1509"/>
      <c r="D86" s="1509"/>
      <c r="E86" s="1328">
        <f t="shared" si="2"/>
        <v>0</v>
      </c>
      <c r="F86" s="828"/>
      <c r="G86" s="1035"/>
      <c r="H86" s="1093"/>
      <c r="I86" s="1094"/>
      <c r="J86" s="1094"/>
      <c r="K86" s="1095"/>
      <c r="L86" s="888">
        <f t="shared" si="3"/>
        <v>0</v>
      </c>
      <c r="M86" s="577"/>
      <c r="N86" s="577"/>
      <c r="O86" s="577"/>
      <c r="P86" s="577"/>
      <c r="Q86" s="577"/>
      <c r="R86" s="577"/>
      <c r="S86" s="577"/>
      <c r="T86" s="577"/>
      <c r="U86" s="577"/>
      <c r="V86" s="577"/>
      <c r="W86" s="837">
        <f t="shared" ref="W86:W116" si="27">IFERROR(IF(F86&lt;&gt;"GfB",(SUM(L86:O86,Q86,U86)*12+(S86+T86))*(100+$O$12+$O$13)%+((P86+R86+V86)*12),(SUM(L86:O86,Q86,U86)*12+(S86+T86))*(100+$O$15+$O$13)%+((P86+R86+V86)*12)),0)</f>
        <v>0</v>
      </c>
      <c r="X86" s="910">
        <f t="shared" si="26"/>
        <v>0</v>
      </c>
      <c r="Y86" s="1096"/>
      <c r="Z86" s="1140">
        <f t="shared" si="5"/>
        <v>0</v>
      </c>
      <c r="AA86" s="1083">
        <f t="shared" si="6"/>
        <v>0</v>
      </c>
      <c r="AB86" s="1083">
        <f t="shared" si="7"/>
        <v>0</v>
      </c>
      <c r="AC86" s="1083">
        <f t="shared" si="8"/>
        <v>0</v>
      </c>
      <c r="AD86" s="1141">
        <f t="shared" si="9"/>
        <v>0</v>
      </c>
      <c r="AE86" s="1084">
        <f t="shared" si="10"/>
        <v>0</v>
      </c>
      <c r="AF86" s="1084">
        <f t="shared" si="11"/>
        <v>0</v>
      </c>
      <c r="AG86" s="1084">
        <f t="shared" si="12"/>
        <v>0</v>
      </c>
      <c r="AH86" s="1142">
        <f t="shared" si="13"/>
        <v>0</v>
      </c>
      <c r="AI86" s="1085">
        <f t="shared" si="14"/>
        <v>0</v>
      </c>
      <c r="AJ86" s="1085">
        <f t="shared" si="15"/>
        <v>0</v>
      </c>
      <c r="AK86" s="1085">
        <f t="shared" si="16"/>
        <v>0</v>
      </c>
      <c r="AL86" s="1067">
        <f t="shared" si="17"/>
        <v>0</v>
      </c>
      <c r="AM86" s="1067">
        <f t="shared" si="18"/>
        <v>0</v>
      </c>
      <c r="AN86" s="1067">
        <f t="shared" si="19"/>
        <v>0</v>
      </c>
      <c r="AO86" s="1068">
        <f t="shared" si="20"/>
        <v>0</v>
      </c>
      <c r="AP86" s="1068">
        <f t="shared" si="21"/>
        <v>0</v>
      </c>
      <c r="AQ86" s="1383">
        <f t="shared" si="22"/>
        <v>0</v>
      </c>
      <c r="AR86" s="1440">
        <f t="shared" si="23"/>
        <v>0</v>
      </c>
      <c r="AS86" s="1439"/>
      <c r="AT86" s="1439"/>
      <c r="AU86" s="1449"/>
      <c r="AV86" s="1449"/>
      <c r="AW86" s="1449"/>
      <c r="AX86" s="1449"/>
      <c r="AY86" s="1449"/>
      <c r="AZ86" s="1449"/>
      <c r="BA86" s="1424"/>
      <c r="BB86" s="1424"/>
      <c r="BC86" s="1406"/>
      <c r="BF86" s="867"/>
    </row>
    <row r="87" spans="1:58">
      <c r="A87" s="828"/>
      <c r="B87" s="1093"/>
      <c r="C87" s="1509"/>
      <c r="D87" s="1509"/>
      <c r="E87" s="1328">
        <f t="shared" ref="E87:E121" si="28">IFERROR(D87/B87,0)</f>
        <v>0</v>
      </c>
      <c r="F87" s="828"/>
      <c r="G87" s="1035"/>
      <c r="H87" s="1093"/>
      <c r="I87" s="1094"/>
      <c r="J87" s="1094"/>
      <c r="K87" s="1095"/>
      <c r="L87" s="888">
        <f t="shared" ref="L87:L116" si="29">IFERROR(K87*H87,"")</f>
        <v>0</v>
      </c>
      <c r="M87" s="577"/>
      <c r="N87" s="577"/>
      <c r="O87" s="577"/>
      <c r="P87" s="577"/>
      <c r="Q87" s="577"/>
      <c r="R87" s="577"/>
      <c r="S87" s="577"/>
      <c r="T87" s="577"/>
      <c r="U87" s="577"/>
      <c r="V87" s="577"/>
      <c r="W87" s="837">
        <f t="shared" si="27"/>
        <v>0</v>
      </c>
      <c r="X87" s="910">
        <f t="shared" si="26"/>
        <v>0</v>
      </c>
      <c r="Y87" s="1096"/>
      <c r="Z87" s="1140">
        <f t="shared" ref="Z87:Z116" si="30">(IF(AND($G87="PFK/BFK",$H87&gt;0,$K87&gt;0),($L87+$M87),0))</f>
        <v>0</v>
      </c>
      <c r="AA87" s="1083">
        <f t="shared" ref="AA87:AA116" si="31">(IF(AND($G87="PFK/BFK",$H87&gt;0,$K87&gt;0),$N87,0))</f>
        <v>0</v>
      </c>
      <c r="AB87" s="1083">
        <f t="shared" ref="AB87:AB116" si="32">(IF(AND($G87="PFK/BFK",$H87&gt;0,$K87&gt;0),($O87+$P87),0))</f>
        <v>0</v>
      </c>
      <c r="AC87" s="1083">
        <f t="shared" ref="AC87:AC116" si="33">(IF(AND($G87="PFK/BFK",$H87&gt;0,$K87&gt;0),(($S87+$T87)/12),0))</f>
        <v>0</v>
      </c>
      <c r="AD87" s="1141">
        <f t="shared" ref="AD87:AD116" si="34">(IF(AND($G87="PK/BK",$H87&gt;0,$K87&gt;0),($L87+$M87),0))</f>
        <v>0</v>
      </c>
      <c r="AE87" s="1084">
        <f t="shared" ref="AE87:AE116" si="35">(IF(AND($G87="PK/BK",$H87&gt;0,$K87&gt;0),$N87,0))</f>
        <v>0</v>
      </c>
      <c r="AF87" s="1084">
        <f t="shared" ref="AF87:AF116" si="36">(IF(AND($G87="PK/BK",$H87&gt;0,$K87&gt;0),($O87+$P87),0))</f>
        <v>0</v>
      </c>
      <c r="AG87" s="1084">
        <f t="shared" ref="AG87:AG116" si="37">(IF(AND($G87="PK/BK",$H87&gt;0,$K87&gt;0),(($S87+$T87)/12),0))</f>
        <v>0</v>
      </c>
      <c r="AH87" s="1142">
        <f t="shared" ref="AH87:AH116" si="38">(IF(AND($G87="PK/BK o.",$H87&gt;0,$K87&gt;0),($L87+$M87),0))</f>
        <v>0</v>
      </c>
      <c r="AI87" s="1085">
        <f t="shared" ref="AI87:AI116" si="39">(IF(AND($G87="PK/BK o.",$H87&gt;0,$K87&gt;0),$N87,0))</f>
        <v>0</v>
      </c>
      <c r="AJ87" s="1085">
        <f t="shared" ref="AJ87:AJ116" si="40">(IF(AND($G87="PK/BK o.",$H87&gt;0,$K87&gt;0),($O87+$P87),0))</f>
        <v>0</v>
      </c>
      <c r="AK87" s="1085">
        <f t="shared" ref="AK87:AK116" si="41">(IF(AND($G87="PK/BK o.",$H87&gt;0,$K87&gt;0),(($S87+$T87)/12),0))</f>
        <v>0</v>
      </c>
      <c r="AL87" s="1067">
        <f t="shared" ref="AL87:AL116" si="42">IF(AND($G87="PFK/BFK",$H87&gt;0,$K87&gt;0),$H87,0)</f>
        <v>0</v>
      </c>
      <c r="AM87" s="1067">
        <f t="shared" ref="AM87:AM116" si="43">IF(AND($G87="PK/BK",$H87&gt;0,$K87&gt;0),$H87,0)</f>
        <v>0</v>
      </c>
      <c r="AN87" s="1067">
        <f t="shared" ref="AN87:AN116" si="44">IF(AND($G87="PK/BK o.",$H87&gt;0,$K87&gt;0),$H87,0)</f>
        <v>0</v>
      </c>
      <c r="AO87" s="1068">
        <f t="shared" ref="AO87:AO116" si="45">IF(AND($G87="PFK/BFK",$H87&gt;0,$K87&gt;0),$W87,0)</f>
        <v>0</v>
      </c>
      <c r="AP87" s="1068">
        <f t="shared" ref="AP87:AP116" si="46">IF(AND($G87="PK/BK",$H87&gt;0,$K87&gt;0),$W87,0)</f>
        <v>0</v>
      </c>
      <c r="AQ87" s="1383">
        <f t="shared" ref="AQ87:AQ116" si="47">IF(AND($G87="PK/BK o.",$H87&gt;0,$K87&gt;0),$W87,0)</f>
        <v>0</v>
      </c>
      <c r="AR87" s="1440">
        <f t="shared" ref="AR87:AR115" si="48">IF(AND($G87&lt;&gt;"",$H87&gt;0,$K87&gt;0),$H87,0)</f>
        <v>0</v>
      </c>
      <c r="AS87" s="1439"/>
      <c r="AT87" s="1439"/>
      <c r="AU87" s="1449"/>
      <c r="AV87" s="1449"/>
      <c r="AW87" s="1449"/>
      <c r="AX87" s="1449"/>
      <c r="AY87" s="1449"/>
      <c r="AZ87" s="1449"/>
      <c r="BA87" s="1424"/>
      <c r="BB87" s="1424"/>
      <c r="BC87" s="1406"/>
      <c r="BF87" s="867"/>
    </row>
    <row r="88" spans="1:58">
      <c r="A88" s="828"/>
      <c r="B88" s="1093"/>
      <c r="C88" s="1509"/>
      <c r="D88" s="1509"/>
      <c r="E88" s="1328">
        <f t="shared" si="28"/>
        <v>0</v>
      </c>
      <c r="F88" s="828"/>
      <c r="G88" s="1035"/>
      <c r="H88" s="1093"/>
      <c r="I88" s="1094"/>
      <c r="J88" s="1094"/>
      <c r="K88" s="1095"/>
      <c r="L88" s="888">
        <f t="shared" si="29"/>
        <v>0</v>
      </c>
      <c r="M88" s="577"/>
      <c r="N88" s="577"/>
      <c r="O88" s="577"/>
      <c r="P88" s="577"/>
      <c r="Q88" s="577"/>
      <c r="R88" s="577"/>
      <c r="S88" s="577"/>
      <c r="T88" s="577"/>
      <c r="U88" s="577"/>
      <c r="V88" s="577"/>
      <c r="W88" s="837">
        <f t="shared" si="27"/>
        <v>0</v>
      </c>
      <c r="X88" s="910">
        <f t="shared" si="26"/>
        <v>0</v>
      </c>
      <c r="Y88" s="1096"/>
      <c r="Z88" s="1140">
        <f t="shared" si="30"/>
        <v>0</v>
      </c>
      <c r="AA88" s="1083">
        <f t="shared" si="31"/>
        <v>0</v>
      </c>
      <c r="AB88" s="1083">
        <f t="shared" si="32"/>
        <v>0</v>
      </c>
      <c r="AC88" s="1083">
        <f t="shared" si="33"/>
        <v>0</v>
      </c>
      <c r="AD88" s="1141">
        <f t="shared" si="34"/>
        <v>0</v>
      </c>
      <c r="AE88" s="1084">
        <f t="shared" si="35"/>
        <v>0</v>
      </c>
      <c r="AF88" s="1084">
        <f t="shared" si="36"/>
        <v>0</v>
      </c>
      <c r="AG88" s="1084">
        <f t="shared" si="37"/>
        <v>0</v>
      </c>
      <c r="AH88" s="1142">
        <f t="shared" si="38"/>
        <v>0</v>
      </c>
      <c r="AI88" s="1085">
        <f t="shared" si="39"/>
        <v>0</v>
      </c>
      <c r="AJ88" s="1085">
        <f t="shared" si="40"/>
        <v>0</v>
      </c>
      <c r="AK88" s="1085">
        <f t="shared" si="41"/>
        <v>0</v>
      </c>
      <c r="AL88" s="1067">
        <f t="shared" si="42"/>
        <v>0</v>
      </c>
      <c r="AM88" s="1067">
        <f t="shared" si="43"/>
        <v>0</v>
      </c>
      <c r="AN88" s="1067">
        <f t="shared" si="44"/>
        <v>0</v>
      </c>
      <c r="AO88" s="1068">
        <f t="shared" si="45"/>
        <v>0</v>
      </c>
      <c r="AP88" s="1068">
        <f t="shared" si="46"/>
        <v>0</v>
      </c>
      <c r="AQ88" s="1383">
        <f t="shared" si="47"/>
        <v>0</v>
      </c>
      <c r="AR88" s="1440">
        <f t="shared" si="48"/>
        <v>0</v>
      </c>
      <c r="AS88" s="1439"/>
      <c r="AT88" s="1439"/>
      <c r="AU88" s="1449"/>
      <c r="AV88" s="1449"/>
      <c r="AW88" s="1449"/>
      <c r="AX88" s="1449"/>
      <c r="AY88" s="1449"/>
      <c r="AZ88" s="1449"/>
      <c r="BA88" s="1424"/>
      <c r="BB88" s="1424"/>
      <c r="BC88" s="1406"/>
      <c r="BF88" s="867"/>
    </row>
    <row r="89" spans="1:58">
      <c r="A89" s="828"/>
      <c r="B89" s="1093"/>
      <c r="C89" s="1509"/>
      <c r="D89" s="1509"/>
      <c r="E89" s="1328">
        <f t="shared" si="28"/>
        <v>0</v>
      </c>
      <c r="F89" s="828"/>
      <c r="G89" s="1035"/>
      <c r="H89" s="1093"/>
      <c r="I89" s="1094"/>
      <c r="J89" s="1094"/>
      <c r="K89" s="1095"/>
      <c r="L89" s="888">
        <f t="shared" si="29"/>
        <v>0</v>
      </c>
      <c r="M89" s="577"/>
      <c r="N89" s="577"/>
      <c r="O89" s="577"/>
      <c r="P89" s="577"/>
      <c r="Q89" s="577"/>
      <c r="R89" s="577"/>
      <c r="S89" s="577"/>
      <c r="T89" s="577"/>
      <c r="U89" s="577"/>
      <c r="V89" s="577"/>
      <c r="W89" s="837">
        <f t="shared" si="27"/>
        <v>0</v>
      </c>
      <c r="X89" s="910">
        <f t="shared" si="26"/>
        <v>0</v>
      </c>
      <c r="Y89" s="1096"/>
      <c r="Z89" s="1140">
        <f t="shared" si="30"/>
        <v>0</v>
      </c>
      <c r="AA89" s="1083">
        <f t="shared" si="31"/>
        <v>0</v>
      </c>
      <c r="AB89" s="1083">
        <f t="shared" si="32"/>
        <v>0</v>
      </c>
      <c r="AC89" s="1083">
        <f t="shared" si="33"/>
        <v>0</v>
      </c>
      <c r="AD89" s="1141">
        <f t="shared" si="34"/>
        <v>0</v>
      </c>
      <c r="AE89" s="1084">
        <f t="shared" si="35"/>
        <v>0</v>
      </c>
      <c r="AF89" s="1084">
        <f t="shared" si="36"/>
        <v>0</v>
      </c>
      <c r="AG89" s="1084">
        <f t="shared" si="37"/>
        <v>0</v>
      </c>
      <c r="AH89" s="1142">
        <f t="shared" si="38"/>
        <v>0</v>
      </c>
      <c r="AI89" s="1085">
        <f t="shared" si="39"/>
        <v>0</v>
      </c>
      <c r="AJ89" s="1085">
        <f t="shared" si="40"/>
        <v>0</v>
      </c>
      <c r="AK89" s="1085">
        <f t="shared" si="41"/>
        <v>0</v>
      </c>
      <c r="AL89" s="1067">
        <f t="shared" si="42"/>
        <v>0</v>
      </c>
      <c r="AM89" s="1067">
        <f t="shared" si="43"/>
        <v>0</v>
      </c>
      <c r="AN89" s="1067">
        <f t="shared" si="44"/>
        <v>0</v>
      </c>
      <c r="AO89" s="1068">
        <f t="shared" si="45"/>
        <v>0</v>
      </c>
      <c r="AP89" s="1068">
        <f t="shared" si="46"/>
        <v>0</v>
      </c>
      <c r="AQ89" s="1383">
        <f t="shared" si="47"/>
        <v>0</v>
      </c>
      <c r="AR89" s="1440">
        <f t="shared" si="48"/>
        <v>0</v>
      </c>
      <c r="AS89" s="1439"/>
      <c r="AT89" s="1439"/>
      <c r="AU89" s="1449"/>
      <c r="AV89" s="1449"/>
      <c r="AW89" s="1449"/>
      <c r="AX89" s="1449"/>
      <c r="AY89" s="1449"/>
      <c r="AZ89" s="1449"/>
      <c r="BA89" s="1424"/>
      <c r="BB89" s="1424"/>
      <c r="BC89" s="1406"/>
      <c r="BF89" s="867"/>
    </row>
    <row r="90" spans="1:58">
      <c r="A90" s="828"/>
      <c r="B90" s="1093"/>
      <c r="C90" s="1509"/>
      <c r="D90" s="1509"/>
      <c r="E90" s="1328">
        <f t="shared" si="28"/>
        <v>0</v>
      </c>
      <c r="F90" s="828"/>
      <c r="G90" s="1035"/>
      <c r="H90" s="1093"/>
      <c r="I90" s="1094"/>
      <c r="J90" s="1094"/>
      <c r="K90" s="1095"/>
      <c r="L90" s="888">
        <f t="shared" si="29"/>
        <v>0</v>
      </c>
      <c r="M90" s="577"/>
      <c r="N90" s="577"/>
      <c r="O90" s="577"/>
      <c r="P90" s="577"/>
      <c r="Q90" s="577"/>
      <c r="R90" s="577"/>
      <c r="S90" s="577"/>
      <c r="T90" s="577"/>
      <c r="U90" s="577"/>
      <c r="V90" s="577"/>
      <c r="W90" s="837">
        <f t="shared" si="27"/>
        <v>0</v>
      </c>
      <c r="X90" s="910">
        <f t="shared" si="26"/>
        <v>0</v>
      </c>
      <c r="Y90" s="1096"/>
      <c r="Z90" s="1140">
        <f t="shared" si="30"/>
        <v>0</v>
      </c>
      <c r="AA90" s="1083">
        <f t="shared" si="31"/>
        <v>0</v>
      </c>
      <c r="AB90" s="1083">
        <f t="shared" si="32"/>
        <v>0</v>
      </c>
      <c r="AC90" s="1083">
        <f t="shared" si="33"/>
        <v>0</v>
      </c>
      <c r="AD90" s="1141">
        <f t="shared" si="34"/>
        <v>0</v>
      </c>
      <c r="AE90" s="1084">
        <f t="shared" si="35"/>
        <v>0</v>
      </c>
      <c r="AF90" s="1084">
        <f t="shared" si="36"/>
        <v>0</v>
      </c>
      <c r="AG90" s="1084">
        <f t="shared" si="37"/>
        <v>0</v>
      </c>
      <c r="AH90" s="1142">
        <f t="shared" si="38"/>
        <v>0</v>
      </c>
      <c r="AI90" s="1085">
        <f t="shared" si="39"/>
        <v>0</v>
      </c>
      <c r="AJ90" s="1085">
        <f t="shared" si="40"/>
        <v>0</v>
      </c>
      <c r="AK90" s="1085">
        <f t="shared" si="41"/>
        <v>0</v>
      </c>
      <c r="AL90" s="1067">
        <f t="shared" si="42"/>
        <v>0</v>
      </c>
      <c r="AM90" s="1067">
        <f t="shared" si="43"/>
        <v>0</v>
      </c>
      <c r="AN90" s="1067">
        <f t="shared" si="44"/>
        <v>0</v>
      </c>
      <c r="AO90" s="1068">
        <f t="shared" si="45"/>
        <v>0</v>
      </c>
      <c r="AP90" s="1068">
        <f t="shared" si="46"/>
        <v>0</v>
      </c>
      <c r="AQ90" s="1383">
        <f t="shared" si="47"/>
        <v>0</v>
      </c>
      <c r="AR90" s="1440">
        <f t="shared" si="48"/>
        <v>0</v>
      </c>
      <c r="AS90" s="1439"/>
      <c r="AT90" s="1439"/>
      <c r="AU90" s="1449"/>
      <c r="AV90" s="1449"/>
      <c r="AW90" s="1449"/>
      <c r="AX90" s="1449"/>
      <c r="AY90" s="1449"/>
      <c r="AZ90" s="1449"/>
      <c r="BA90" s="1424"/>
      <c r="BB90" s="1424"/>
      <c r="BC90" s="1406"/>
      <c r="BF90" s="867"/>
    </row>
    <row r="91" spans="1:58">
      <c r="A91" s="828"/>
      <c r="B91" s="1093"/>
      <c r="C91" s="1509"/>
      <c r="D91" s="1509"/>
      <c r="E91" s="1328">
        <f t="shared" si="28"/>
        <v>0</v>
      </c>
      <c r="F91" s="828"/>
      <c r="G91" s="1035"/>
      <c r="H91" s="1093"/>
      <c r="I91" s="1094"/>
      <c r="J91" s="1094"/>
      <c r="K91" s="1095"/>
      <c r="L91" s="888">
        <f t="shared" si="29"/>
        <v>0</v>
      </c>
      <c r="M91" s="577"/>
      <c r="N91" s="577"/>
      <c r="O91" s="577"/>
      <c r="P91" s="577"/>
      <c r="Q91" s="577"/>
      <c r="R91" s="577"/>
      <c r="S91" s="577"/>
      <c r="T91" s="577"/>
      <c r="U91" s="577"/>
      <c r="V91" s="577"/>
      <c r="W91" s="837">
        <f t="shared" si="27"/>
        <v>0</v>
      </c>
      <c r="X91" s="910">
        <f t="shared" si="26"/>
        <v>0</v>
      </c>
      <c r="Y91" s="1096"/>
      <c r="Z91" s="1140">
        <f t="shared" si="30"/>
        <v>0</v>
      </c>
      <c r="AA91" s="1083">
        <f t="shared" si="31"/>
        <v>0</v>
      </c>
      <c r="AB91" s="1083">
        <f t="shared" si="32"/>
        <v>0</v>
      </c>
      <c r="AC91" s="1083">
        <f t="shared" si="33"/>
        <v>0</v>
      </c>
      <c r="AD91" s="1141">
        <f t="shared" si="34"/>
        <v>0</v>
      </c>
      <c r="AE91" s="1084">
        <f t="shared" si="35"/>
        <v>0</v>
      </c>
      <c r="AF91" s="1084">
        <f t="shared" si="36"/>
        <v>0</v>
      </c>
      <c r="AG91" s="1084">
        <f t="shared" si="37"/>
        <v>0</v>
      </c>
      <c r="AH91" s="1142">
        <f t="shared" si="38"/>
        <v>0</v>
      </c>
      <c r="AI91" s="1085">
        <f t="shared" si="39"/>
        <v>0</v>
      </c>
      <c r="AJ91" s="1085">
        <f t="shared" si="40"/>
        <v>0</v>
      </c>
      <c r="AK91" s="1085">
        <f t="shared" si="41"/>
        <v>0</v>
      </c>
      <c r="AL91" s="1067">
        <f t="shared" si="42"/>
        <v>0</v>
      </c>
      <c r="AM91" s="1067">
        <f t="shared" si="43"/>
        <v>0</v>
      </c>
      <c r="AN91" s="1067">
        <f t="shared" si="44"/>
        <v>0</v>
      </c>
      <c r="AO91" s="1068">
        <f t="shared" si="45"/>
        <v>0</v>
      </c>
      <c r="AP91" s="1068">
        <f t="shared" si="46"/>
        <v>0</v>
      </c>
      <c r="AQ91" s="1383">
        <f t="shared" si="47"/>
        <v>0</v>
      </c>
      <c r="AR91" s="1440">
        <f t="shared" si="48"/>
        <v>0</v>
      </c>
      <c r="AS91" s="1439"/>
      <c r="AT91" s="1439"/>
      <c r="AU91" s="1449"/>
      <c r="AV91" s="1449"/>
      <c r="AW91" s="1449"/>
      <c r="AX91" s="1449"/>
      <c r="AY91" s="1449"/>
      <c r="AZ91" s="1449"/>
      <c r="BA91" s="1424"/>
      <c r="BB91" s="1424"/>
      <c r="BC91" s="1406"/>
      <c r="BF91" s="867"/>
    </row>
    <row r="92" spans="1:58">
      <c r="A92" s="828"/>
      <c r="B92" s="1093"/>
      <c r="C92" s="1509"/>
      <c r="D92" s="1509"/>
      <c r="E92" s="1328">
        <f t="shared" si="28"/>
        <v>0</v>
      </c>
      <c r="F92" s="828"/>
      <c r="G92" s="1035"/>
      <c r="H92" s="1093"/>
      <c r="I92" s="1094"/>
      <c r="J92" s="1094"/>
      <c r="K92" s="1095"/>
      <c r="L92" s="888">
        <f t="shared" si="29"/>
        <v>0</v>
      </c>
      <c r="M92" s="577"/>
      <c r="N92" s="577"/>
      <c r="O92" s="577"/>
      <c r="P92" s="577"/>
      <c r="Q92" s="577"/>
      <c r="R92" s="577"/>
      <c r="S92" s="577"/>
      <c r="T92" s="577"/>
      <c r="U92" s="577"/>
      <c r="V92" s="577"/>
      <c r="W92" s="837">
        <f t="shared" si="27"/>
        <v>0</v>
      </c>
      <c r="X92" s="910">
        <f t="shared" si="26"/>
        <v>0</v>
      </c>
      <c r="Y92" s="1096"/>
      <c r="Z92" s="1140">
        <f t="shared" si="30"/>
        <v>0</v>
      </c>
      <c r="AA92" s="1083">
        <f t="shared" si="31"/>
        <v>0</v>
      </c>
      <c r="AB92" s="1083">
        <f t="shared" si="32"/>
        <v>0</v>
      </c>
      <c r="AC92" s="1083">
        <f t="shared" si="33"/>
        <v>0</v>
      </c>
      <c r="AD92" s="1141">
        <f t="shared" si="34"/>
        <v>0</v>
      </c>
      <c r="AE92" s="1084">
        <f t="shared" si="35"/>
        <v>0</v>
      </c>
      <c r="AF92" s="1084">
        <f t="shared" si="36"/>
        <v>0</v>
      </c>
      <c r="AG92" s="1084">
        <f t="shared" si="37"/>
        <v>0</v>
      </c>
      <c r="AH92" s="1142">
        <f t="shared" si="38"/>
        <v>0</v>
      </c>
      <c r="AI92" s="1085">
        <f t="shared" si="39"/>
        <v>0</v>
      </c>
      <c r="AJ92" s="1085">
        <f t="shared" si="40"/>
        <v>0</v>
      </c>
      <c r="AK92" s="1085">
        <f t="shared" si="41"/>
        <v>0</v>
      </c>
      <c r="AL92" s="1067">
        <f t="shared" si="42"/>
        <v>0</v>
      </c>
      <c r="AM92" s="1067">
        <f t="shared" si="43"/>
        <v>0</v>
      </c>
      <c r="AN92" s="1067">
        <f t="shared" si="44"/>
        <v>0</v>
      </c>
      <c r="AO92" s="1068">
        <f t="shared" si="45"/>
        <v>0</v>
      </c>
      <c r="AP92" s="1068">
        <f t="shared" si="46"/>
        <v>0</v>
      </c>
      <c r="AQ92" s="1383">
        <f t="shared" si="47"/>
        <v>0</v>
      </c>
      <c r="AR92" s="1440">
        <f t="shared" si="48"/>
        <v>0</v>
      </c>
      <c r="AS92" s="1439"/>
      <c r="AT92" s="1439"/>
      <c r="AU92" s="1449"/>
      <c r="AV92" s="1449"/>
      <c r="AW92" s="1449"/>
      <c r="AX92" s="1449"/>
      <c r="AY92" s="1449"/>
      <c r="AZ92" s="1449"/>
      <c r="BA92" s="1424"/>
      <c r="BB92" s="1424"/>
      <c r="BC92" s="1406"/>
      <c r="BF92" s="867"/>
    </row>
    <row r="93" spans="1:58">
      <c r="A93" s="828"/>
      <c r="B93" s="1093"/>
      <c r="C93" s="1509"/>
      <c r="D93" s="1509"/>
      <c r="E93" s="1328">
        <f t="shared" si="28"/>
        <v>0</v>
      </c>
      <c r="F93" s="828"/>
      <c r="G93" s="1035"/>
      <c r="H93" s="1093"/>
      <c r="I93" s="1094"/>
      <c r="J93" s="1094"/>
      <c r="K93" s="1095"/>
      <c r="L93" s="888">
        <f t="shared" si="29"/>
        <v>0</v>
      </c>
      <c r="M93" s="577"/>
      <c r="N93" s="577"/>
      <c r="O93" s="577"/>
      <c r="P93" s="577"/>
      <c r="Q93" s="577"/>
      <c r="R93" s="577"/>
      <c r="S93" s="577"/>
      <c r="T93" s="577"/>
      <c r="U93" s="577"/>
      <c r="V93" s="577"/>
      <c r="W93" s="837">
        <f t="shared" si="27"/>
        <v>0</v>
      </c>
      <c r="X93" s="910">
        <f t="shared" si="26"/>
        <v>0</v>
      </c>
      <c r="Y93" s="1096"/>
      <c r="Z93" s="1140">
        <f t="shared" si="30"/>
        <v>0</v>
      </c>
      <c r="AA93" s="1083">
        <f t="shared" si="31"/>
        <v>0</v>
      </c>
      <c r="AB93" s="1083">
        <f t="shared" si="32"/>
        <v>0</v>
      </c>
      <c r="AC93" s="1083">
        <f t="shared" si="33"/>
        <v>0</v>
      </c>
      <c r="AD93" s="1141">
        <f t="shared" si="34"/>
        <v>0</v>
      </c>
      <c r="AE93" s="1084">
        <f t="shared" si="35"/>
        <v>0</v>
      </c>
      <c r="AF93" s="1084">
        <f t="shared" si="36"/>
        <v>0</v>
      </c>
      <c r="AG93" s="1084">
        <f t="shared" si="37"/>
        <v>0</v>
      </c>
      <c r="AH93" s="1142">
        <f t="shared" si="38"/>
        <v>0</v>
      </c>
      <c r="AI93" s="1085">
        <f t="shared" si="39"/>
        <v>0</v>
      </c>
      <c r="AJ93" s="1085">
        <f t="shared" si="40"/>
        <v>0</v>
      </c>
      <c r="AK93" s="1085">
        <f t="shared" si="41"/>
        <v>0</v>
      </c>
      <c r="AL93" s="1067">
        <f t="shared" si="42"/>
        <v>0</v>
      </c>
      <c r="AM93" s="1067">
        <f t="shared" si="43"/>
        <v>0</v>
      </c>
      <c r="AN93" s="1067">
        <f t="shared" si="44"/>
        <v>0</v>
      </c>
      <c r="AO93" s="1068">
        <f t="shared" si="45"/>
        <v>0</v>
      </c>
      <c r="AP93" s="1068">
        <f t="shared" si="46"/>
        <v>0</v>
      </c>
      <c r="AQ93" s="1383">
        <f t="shared" si="47"/>
        <v>0</v>
      </c>
      <c r="AR93" s="1440">
        <f t="shared" si="48"/>
        <v>0</v>
      </c>
      <c r="AS93" s="1439"/>
      <c r="AT93" s="1439"/>
      <c r="AU93" s="1449"/>
      <c r="AV93" s="1449"/>
      <c r="AW93" s="1449"/>
      <c r="AX93" s="1449"/>
      <c r="AY93" s="1449"/>
      <c r="AZ93" s="1449"/>
      <c r="BA93" s="1424"/>
      <c r="BB93" s="1424"/>
      <c r="BC93" s="1406"/>
      <c r="BF93" s="867"/>
    </row>
    <row r="94" spans="1:58">
      <c r="A94" s="828"/>
      <c r="B94" s="1093"/>
      <c r="C94" s="1509"/>
      <c r="D94" s="1509"/>
      <c r="E94" s="1328">
        <f t="shared" si="28"/>
        <v>0</v>
      </c>
      <c r="F94" s="828"/>
      <c r="G94" s="1035"/>
      <c r="H94" s="1093"/>
      <c r="I94" s="1094"/>
      <c r="J94" s="1094"/>
      <c r="K94" s="1095"/>
      <c r="L94" s="888">
        <f t="shared" si="29"/>
        <v>0</v>
      </c>
      <c r="M94" s="577"/>
      <c r="N94" s="577"/>
      <c r="O94" s="577"/>
      <c r="P94" s="577"/>
      <c r="Q94" s="577"/>
      <c r="R94" s="577"/>
      <c r="S94" s="577"/>
      <c r="T94" s="577"/>
      <c r="U94" s="577"/>
      <c r="V94" s="577"/>
      <c r="W94" s="837">
        <f t="shared" si="27"/>
        <v>0</v>
      </c>
      <c r="X94" s="910">
        <f t="shared" si="26"/>
        <v>0</v>
      </c>
      <c r="Y94" s="1096"/>
      <c r="Z94" s="1140">
        <f t="shared" si="30"/>
        <v>0</v>
      </c>
      <c r="AA94" s="1083">
        <f t="shared" si="31"/>
        <v>0</v>
      </c>
      <c r="AB94" s="1083">
        <f t="shared" si="32"/>
        <v>0</v>
      </c>
      <c r="AC94" s="1083">
        <f t="shared" si="33"/>
        <v>0</v>
      </c>
      <c r="AD94" s="1141">
        <f t="shared" si="34"/>
        <v>0</v>
      </c>
      <c r="AE94" s="1084">
        <f t="shared" si="35"/>
        <v>0</v>
      </c>
      <c r="AF94" s="1084">
        <f t="shared" si="36"/>
        <v>0</v>
      </c>
      <c r="AG94" s="1084">
        <f t="shared" si="37"/>
        <v>0</v>
      </c>
      <c r="AH94" s="1142">
        <f t="shared" si="38"/>
        <v>0</v>
      </c>
      <c r="AI94" s="1085">
        <f t="shared" si="39"/>
        <v>0</v>
      </c>
      <c r="AJ94" s="1085">
        <f t="shared" si="40"/>
        <v>0</v>
      </c>
      <c r="AK94" s="1085">
        <f t="shared" si="41"/>
        <v>0</v>
      </c>
      <c r="AL94" s="1067">
        <f t="shared" si="42"/>
        <v>0</v>
      </c>
      <c r="AM94" s="1067">
        <f t="shared" si="43"/>
        <v>0</v>
      </c>
      <c r="AN94" s="1067">
        <f t="shared" si="44"/>
        <v>0</v>
      </c>
      <c r="AO94" s="1068">
        <f t="shared" si="45"/>
        <v>0</v>
      </c>
      <c r="AP94" s="1068">
        <f t="shared" si="46"/>
        <v>0</v>
      </c>
      <c r="AQ94" s="1383">
        <f t="shared" si="47"/>
        <v>0</v>
      </c>
      <c r="AR94" s="1440">
        <f t="shared" si="48"/>
        <v>0</v>
      </c>
      <c r="AS94" s="1439"/>
      <c r="AT94" s="1439"/>
      <c r="AU94" s="1449"/>
      <c r="AV94" s="1449"/>
      <c r="AW94" s="1449"/>
      <c r="AX94" s="1449"/>
      <c r="AY94" s="1449"/>
      <c r="AZ94" s="1449"/>
      <c r="BA94" s="1424"/>
      <c r="BB94" s="1424"/>
      <c r="BC94" s="1406"/>
      <c r="BF94" s="867"/>
    </row>
    <row r="95" spans="1:58">
      <c r="A95" s="828"/>
      <c r="B95" s="1093"/>
      <c r="C95" s="1509"/>
      <c r="D95" s="1509"/>
      <c r="E95" s="1328">
        <f t="shared" si="28"/>
        <v>0</v>
      </c>
      <c r="F95" s="828"/>
      <c r="G95" s="1035"/>
      <c r="H95" s="1093"/>
      <c r="I95" s="1094"/>
      <c r="J95" s="1094"/>
      <c r="K95" s="1095"/>
      <c r="L95" s="888">
        <f t="shared" si="29"/>
        <v>0</v>
      </c>
      <c r="M95" s="577"/>
      <c r="N95" s="577"/>
      <c r="O95" s="577"/>
      <c r="P95" s="577"/>
      <c r="Q95" s="577"/>
      <c r="R95" s="577"/>
      <c r="S95" s="577"/>
      <c r="T95" s="577"/>
      <c r="U95" s="577"/>
      <c r="V95" s="577"/>
      <c r="W95" s="837">
        <f t="shared" si="27"/>
        <v>0</v>
      </c>
      <c r="X95" s="910">
        <f t="shared" si="26"/>
        <v>0</v>
      </c>
      <c r="Y95" s="1096"/>
      <c r="Z95" s="1140">
        <f t="shared" si="30"/>
        <v>0</v>
      </c>
      <c r="AA95" s="1083">
        <f t="shared" si="31"/>
        <v>0</v>
      </c>
      <c r="AB95" s="1083">
        <f t="shared" si="32"/>
        <v>0</v>
      </c>
      <c r="AC95" s="1083">
        <f t="shared" si="33"/>
        <v>0</v>
      </c>
      <c r="AD95" s="1141">
        <f t="shared" si="34"/>
        <v>0</v>
      </c>
      <c r="AE95" s="1084">
        <f t="shared" si="35"/>
        <v>0</v>
      </c>
      <c r="AF95" s="1084">
        <f t="shared" si="36"/>
        <v>0</v>
      </c>
      <c r="AG95" s="1084">
        <f t="shared" si="37"/>
        <v>0</v>
      </c>
      <c r="AH95" s="1142">
        <f t="shared" si="38"/>
        <v>0</v>
      </c>
      <c r="AI95" s="1085">
        <f t="shared" si="39"/>
        <v>0</v>
      </c>
      <c r="AJ95" s="1085">
        <f t="shared" si="40"/>
        <v>0</v>
      </c>
      <c r="AK95" s="1085">
        <f t="shared" si="41"/>
        <v>0</v>
      </c>
      <c r="AL95" s="1067">
        <f t="shared" si="42"/>
        <v>0</v>
      </c>
      <c r="AM95" s="1067">
        <f t="shared" si="43"/>
        <v>0</v>
      </c>
      <c r="AN95" s="1067">
        <f t="shared" si="44"/>
        <v>0</v>
      </c>
      <c r="AO95" s="1068">
        <f t="shared" si="45"/>
        <v>0</v>
      </c>
      <c r="AP95" s="1068">
        <f t="shared" si="46"/>
        <v>0</v>
      </c>
      <c r="AQ95" s="1383">
        <f t="shared" si="47"/>
        <v>0</v>
      </c>
      <c r="AR95" s="1440">
        <f t="shared" si="48"/>
        <v>0</v>
      </c>
      <c r="AS95" s="1439"/>
      <c r="AT95" s="1439"/>
      <c r="AU95" s="1449"/>
      <c r="AV95" s="1449"/>
      <c r="AW95" s="1449"/>
      <c r="AX95" s="1449"/>
      <c r="AY95" s="1449"/>
      <c r="AZ95" s="1449"/>
      <c r="BA95" s="1424"/>
      <c r="BB95" s="1424"/>
      <c r="BC95" s="1406"/>
      <c r="BF95" s="867"/>
    </row>
    <row r="96" spans="1:58">
      <c r="A96" s="828"/>
      <c r="B96" s="1093"/>
      <c r="C96" s="1509"/>
      <c r="D96" s="1509"/>
      <c r="E96" s="1328">
        <f t="shared" si="28"/>
        <v>0</v>
      </c>
      <c r="F96" s="828"/>
      <c r="G96" s="1035"/>
      <c r="H96" s="1093"/>
      <c r="I96" s="1094"/>
      <c r="J96" s="1094"/>
      <c r="K96" s="1095"/>
      <c r="L96" s="888">
        <f t="shared" si="29"/>
        <v>0</v>
      </c>
      <c r="M96" s="577"/>
      <c r="N96" s="577"/>
      <c r="O96" s="577"/>
      <c r="P96" s="577"/>
      <c r="Q96" s="577"/>
      <c r="R96" s="577"/>
      <c r="S96" s="577"/>
      <c r="T96" s="577"/>
      <c r="U96" s="577"/>
      <c r="V96" s="577"/>
      <c r="W96" s="837">
        <f t="shared" si="27"/>
        <v>0</v>
      </c>
      <c r="X96" s="910">
        <f t="shared" si="26"/>
        <v>0</v>
      </c>
      <c r="Y96" s="1096"/>
      <c r="Z96" s="1140">
        <f t="shared" si="30"/>
        <v>0</v>
      </c>
      <c r="AA96" s="1083">
        <f t="shared" si="31"/>
        <v>0</v>
      </c>
      <c r="AB96" s="1083">
        <f t="shared" si="32"/>
        <v>0</v>
      </c>
      <c r="AC96" s="1083">
        <f t="shared" si="33"/>
        <v>0</v>
      </c>
      <c r="AD96" s="1141">
        <f t="shared" si="34"/>
        <v>0</v>
      </c>
      <c r="AE96" s="1084">
        <f t="shared" si="35"/>
        <v>0</v>
      </c>
      <c r="AF96" s="1084">
        <f t="shared" si="36"/>
        <v>0</v>
      </c>
      <c r="AG96" s="1084">
        <f t="shared" si="37"/>
        <v>0</v>
      </c>
      <c r="AH96" s="1142">
        <f t="shared" si="38"/>
        <v>0</v>
      </c>
      <c r="AI96" s="1085">
        <f t="shared" si="39"/>
        <v>0</v>
      </c>
      <c r="AJ96" s="1085">
        <f t="shared" si="40"/>
        <v>0</v>
      </c>
      <c r="AK96" s="1085">
        <f t="shared" si="41"/>
        <v>0</v>
      </c>
      <c r="AL96" s="1067">
        <f t="shared" si="42"/>
        <v>0</v>
      </c>
      <c r="AM96" s="1067">
        <f t="shared" si="43"/>
        <v>0</v>
      </c>
      <c r="AN96" s="1067">
        <f t="shared" si="44"/>
        <v>0</v>
      </c>
      <c r="AO96" s="1068">
        <f t="shared" si="45"/>
        <v>0</v>
      </c>
      <c r="AP96" s="1068">
        <f t="shared" si="46"/>
        <v>0</v>
      </c>
      <c r="AQ96" s="1383">
        <f t="shared" si="47"/>
        <v>0</v>
      </c>
      <c r="AR96" s="1440">
        <f t="shared" si="48"/>
        <v>0</v>
      </c>
      <c r="AS96" s="1439"/>
      <c r="AT96" s="1439"/>
      <c r="AU96" s="1449"/>
      <c r="AV96" s="1449"/>
      <c r="AW96" s="1449"/>
      <c r="AX96" s="1449"/>
      <c r="AY96" s="1449"/>
      <c r="AZ96" s="1449"/>
      <c r="BA96" s="1424"/>
      <c r="BB96" s="1424"/>
      <c r="BC96" s="1406"/>
      <c r="BF96" s="867"/>
    </row>
    <row r="97" spans="1:58">
      <c r="A97" s="828"/>
      <c r="B97" s="1093"/>
      <c r="C97" s="1509"/>
      <c r="D97" s="1509"/>
      <c r="E97" s="1328">
        <f t="shared" si="28"/>
        <v>0</v>
      </c>
      <c r="F97" s="828"/>
      <c r="G97" s="1035"/>
      <c r="H97" s="1093"/>
      <c r="I97" s="1094"/>
      <c r="J97" s="1094"/>
      <c r="K97" s="1095"/>
      <c r="L97" s="888">
        <f t="shared" si="29"/>
        <v>0</v>
      </c>
      <c r="M97" s="577"/>
      <c r="N97" s="577"/>
      <c r="O97" s="577"/>
      <c r="P97" s="577"/>
      <c r="Q97" s="577"/>
      <c r="R97" s="577"/>
      <c r="S97" s="577"/>
      <c r="T97" s="577"/>
      <c r="U97" s="577"/>
      <c r="V97" s="577"/>
      <c r="W97" s="837">
        <f t="shared" si="27"/>
        <v>0</v>
      </c>
      <c r="X97" s="910">
        <f t="shared" si="26"/>
        <v>0</v>
      </c>
      <c r="Y97" s="1096"/>
      <c r="Z97" s="1140">
        <f t="shared" si="30"/>
        <v>0</v>
      </c>
      <c r="AA97" s="1083">
        <f t="shared" si="31"/>
        <v>0</v>
      </c>
      <c r="AB97" s="1083">
        <f t="shared" si="32"/>
        <v>0</v>
      </c>
      <c r="AC97" s="1083">
        <f t="shared" si="33"/>
        <v>0</v>
      </c>
      <c r="AD97" s="1141">
        <f t="shared" si="34"/>
        <v>0</v>
      </c>
      <c r="AE97" s="1084">
        <f t="shared" si="35"/>
        <v>0</v>
      </c>
      <c r="AF97" s="1084">
        <f t="shared" si="36"/>
        <v>0</v>
      </c>
      <c r="AG97" s="1084">
        <f t="shared" si="37"/>
        <v>0</v>
      </c>
      <c r="AH97" s="1142">
        <f t="shared" si="38"/>
        <v>0</v>
      </c>
      <c r="AI97" s="1085">
        <f t="shared" si="39"/>
        <v>0</v>
      </c>
      <c r="AJ97" s="1085">
        <f t="shared" si="40"/>
        <v>0</v>
      </c>
      <c r="AK97" s="1085">
        <f t="shared" si="41"/>
        <v>0</v>
      </c>
      <c r="AL97" s="1067">
        <f t="shared" si="42"/>
        <v>0</v>
      </c>
      <c r="AM97" s="1067">
        <f t="shared" si="43"/>
        <v>0</v>
      </c>
      <c r="AN97" s="1067">
        <f t="shared" si="44"/>
        <v>0</v>
      </c>
      <c r="AO97" s="1068">
        <f t="shared" si="45"/>
        <v>0</v>
      </c>
      <c r="AP97" s="1068">
        <f t="shared" si="46"/>
        <v>0</v>
      </c>
      <c r="AQ97" s="1383">
        <f t="shared" si="47"/>
        <v>0</v>
      </c>
      <c r="AR97" s="1440">
        <f t="shared" si="48"/>
        <v>0</v>
      </c>
      <c r="AS97" s="1439"/>
      <c r="AT97" s="1439"/>
      <c r="AU97" s="1449"/>
      <c r="AV97" s="1449"/>
      <c r="AW97" s="1449"/>
      <c r="AX97" s="1449"/>
      <c r="AY97" s="1449"/>
      <c r="AZ97" s="1449"/>
      <c r="BA97" s="1424"/>
      <c r="BB97" s="1424"/>
      <c r="BC97" s="1406"/>
      <c r="BF97" s="867"/>
    </row>
    <row r="98" spans="1:58">
      <c r="A98" s="828"/>
      <c r="B98" s="1093"/>
      <c r="C98" s="1509"/>
      <c r="D98" s="1509"/>
      <c r="E98" s="1328">
        <f t="shared" si="28"/>
        <v>0</v>
      </c>
      <c r="F98" s="828"/>
      <c r="G98" s="1035"/>
      <c r="H98" s="1093"/>
      <c r="I98" s="1094"/>
      <c r="J98" s="1094"/>
      <c r="K98" s="1095"/>
      <c r="L98" s="888">
        <f t="shared" si="29"/>
        <v>0</v>
      </c>
      <c r="M98" s="577"/>
      <c r="N98" s="577"/>
      <c r="O98" s="577"/>
      <c r="P98" s="577"/>
      <c r="Q98" s="577"/>
      <c r="R98" s="577"/>
      <c r="S98" s="577"/>
      <c r="T98" s="577"/>
      <c r="U98" s="577"/>
      <c r="V98" s="577"/>
      <c r="W98" s="837">
        <f t="shared" si="27"/>
        <v>0</v>
      </c>
      <c r="X98" s="910">
        <f t="shared" si="26"/>
        <v>0</v>
      </c>
      <c r="Y98" s="1096"/>
      <c r="Z98" s="1140">
        <f t="shared" si="30"/>
        <v>0</v>
      </c>
      <c r="AA98" s="1083">
        <f t="shared" si="31"/>
        <v>0</v>
      </c>
      <c r="AB98" s="1083">
        <f t="shared" si="32"/>
        <v>0</v>
      </c>
      <c r="AC98" s="1083">
        <f t="shared" si="33"/>
        <v>0</v>
      </c>
      <c r="AD98" s="1141">
        <f t="shared" si="34"/>
        <v>0</v>
      </c>
      <c r="AE98" s="1084">
        <f t="shared" si="35"/>
        <v>0</v>
      </c>
      <c r="AF98" s="1084">
        <f t="shared" si="36"/>
        <v>0</v>
      </c>
      <c r="AG98" s="1084">
        <f t="shared" si="37"/>
        <v>0</v>
      </c>
      <c r="AH98" s="1142">
        <f t="shared" si="38"/>
        <v>0</v>
      </c>
      <c r="AI98" s="1085">
        <f t="shared" si="39"/>
        <v>0</v>
      </c>
      <c r="AJ98" s="1085">
        <f t="shared" si="40"/>
        <v>0</v>
      </c>
      <c r="AK98" s="1085">
        <f t="shared" si="41"/>
        <v>0</v>
      </c>
      <c r="AL98" s="1067">
        <f t="shared" si="42"/>
        <v>0</v>
      </c>
      <c r="AM98" s="1067">
        <f t="shared" si="43"/>
        <v>0</v>
      </c>
      <c r="AN98" s="1067">
        <f t="shared" si="44"/>
        <v>0</v>
      </c>
      <c r="AO98" s="1068">
        <f t="shared" si="45"/>
        <v>0</v>
      </c>
      <c r="AP98" s="1068">
        <f t="shared" si="46"/>
        <v>0</v>
      </c>
      <c r="AQ98" s="1383">
        <f t="shared" si="47"/>
        <v>0</v>
      </c>
      <c r="AR98" s="1440">
        <f t="shared" si="48"/>
        <v>0</v>
      </c>
      <c r="AS98" s="1439"/>
      <c r="AT98" s="1439"/>
      <c r="AU98" s="1449"/>
      <c r="AV98" s="1449"/>
      <c r="AW98" s="1449"/>
      <c r="AX98" s="1449"/>
      <c r="AY98" s="1449"/>
      <c r="AZ98" s="1449"/>
      <c r="BA98" s="1424"/>
      <c r="BB98" s="1424"/>
      <c r="BC98" s="1406"/>
      <c r="BF98" s="867"/>
    </row>
    <row r="99" spans="1:58">
      <c r="A99" s="828"/>
      <c r="B99" s="1093"/>
      <c r="C99" s="1509"/>
      <c r="D99" s="1509"/>
      <c r="E99" s="1328">
        <f t="shared" si="28"/>
        <v>0</v>
      </c>
      <c r="F99" s="828"/>
      <c r="G99" s="1035"/>
      <c r="H99" s="1093"/>
      <c r="I99" s="1094"/>
      <c r="J99" s="1094"/>
      <c r="K99" s="1095"/>
      <c r="L99" s="888">
        <f t="shared" si="29"/>
        <v>0</v>
      </c>
      <c r="M99" s="577"/>
      <c r="N99" s="577"/>
      <c r="O99" s="577"/>
      <c r="P99" s="577"/>
      <c r="Q99" s="577"/>
      <c r="R99" s="577"/>
      <c r="S99" s="577"/>
      <c r="T99" s="577"/>
      <c r="U99" s="577"/>
      <c r="V99" s="577"/>
      <c r="W99" s="837">
        <f t="shared" si="27"/>
        <v>0</v>
      </c>
      <c r="X99" s="910">
        <f t="shared" si="26"/>
        <v>0</v>
      </c>
      <c r="Y99" s="1096"/>
      <c r="Z99" s="1140">
        <f t="shared" si="30"/>
        <v>0</v>
      </c>
      <c r="AA99" s="1083">
        <f t="shared" si="31"/>
        <v>0</v>
      </c>
      <c r="AB99" s="1083">
        <f t="shared" si="32"/>
        <v>0</v>
      </c>
      <c r="AC99" s="1083">
        <f t="shared" si="33"/>
        <v>0</v>
      </c>
      <c r="AD99" s="1141">
        <f t="shared" si="34"/>
        <v>0</v>
      </c>
      <c r="AE99" s="1084">
        <f t="shared" si="35"/>
        <v>0</v>
      </c>
      <c r="AF99" s="1084">
        <f t="shared" si="36"/>
        <v>0</v>
      </c>
      <c r="AG99" s="1084">
        <f t="shared" si="37"/>
        <v>0</v>
      </c>
      <c r="AH99" s="1142">
        <f t="shared" si="38"/>
        <v>0</v>
      </c>
      <c r="AI99" s="1085">
        <f t="shared" si="39"/>
        <v>0</v>
      </c>
      <c r="AJ99" s="1085">
        <f t="shared" si="40"/>
        <v>0</v>
      </c>
      <c r="AK99" s="1085">
        <f t="shared" si="41"/>
        <v>0</v>
      </c>
      <c r="AL99" s="1067">
        <f t="shared" si="42"/>
        <v>0</v>
      </c>
      <c r="AM99" s="1067">
        <f t="shared" si="43"/>
        <v>0</v>
      </c>
      <c r="AN99" s="1067">
        <f t="shared" si="44"/>
        <v>0</v>
      </c>
      <c r="AO99" s="1068">
        <f t="shared" si="45"/>
        <v>0</v>
      </c>
      <c r="AP99" s="1068">
        <f t="shared" si="46"/>
        <v>0</v>
      </c>
      <c r="AQ99" s="1383">
        <f t="shared" si="47"/>
        <v>0</v>
      </c>
      <c r="AR99" s="1440">
        <f t="shared" si="48"/>
        <v>0</v>
      </c>
      <c r="AS99" s="1439"/>
      <c r="AT99" s="1439"/>
      <c r="AU99" s="1449"/>
      <c r="AV99" s="1449"/>
      <c r="AW99" s="1449"/>
      <c r="AX99" s="1449"/>
      <c r="AY99" s="1449"/>
      <c r="AZ99" s="1449"/>
      <c r="BA99" s="1424"/>
      <c r="BB99" s="1424"/>
      <c r="BC99" s="1406"/>
      <c r="BF99" s="867"/>
    </row>
    <row r="100" spans="1:58">
      <c r="A100" s="828"/>
      <c r="B100" s="1093"/>
      <c r="C100" s="1509"/>
      <c r="D100" s="1509"/>
      <c r="E100" s="1328">
        <f t="shared" si="28"/>
        <v>0</v>
      </c>
      <c r="F100" s="828"/>
      <c r="G100" s="1035"/>
      <c r="H100" s="1093"/>
      <c r="I100" s="1094"/>
      <c r="J100" s="1094"/>
      <c r="K100" s="1095"/>
      <c r="L100" s="888">
        <f t="shared" si="29"/>
        <v>0</v>
      </c>
      <c r="M100" s="577"/>
      <c r="N100" s="577"/>
      <c r="O100" s="577"/>
      <c r="P100" s="577"/>
      <c r="Q100" s="577"/>
      <c r="R100" s="577"/>
      <c r="S100" s="577"/>
      <c r="T100" s="577"/>
      <c r="U100" s="577"/>
      <c r="V100" s="577"/>
      <c r="W100" s="837">
        <f t="shared" si="27"/>
        <v>0</v>
      </c>
      <c r="X100" s="910">
        <f t="shared" si="26"/>
        <v>0</v>
      </c>
      <c r="Y100" s="1096"/>
      <c r="Z100" s="1140">
        <f t="shared" si="30"/>
        <v>0</v>
      </c>
      <c r="AA100" s="1083">
        <f t="shared" si="31"/>
        <v>0</v>
      </c>
      <c r="AB100" s="1083">
        <f t="shared" si="32"/>
        <v>0</v>
      </c>
      <c r="AC100" s="1083">
        <f t="shared" si="33"/>
        <v>0</v>
      </c>
      <c r="AD100" s="1141">
        <f t="shared" si="34"/>
        <v>0</v>
      </c>
      <c r="AE100" s="1084">
        <f t="shared" si="35"/>
        <v>0</v>
      </c>
      <c r="AF100" s="1084">
        <f t="shared" si="36"/>
        <v>0</v>
      </c>
      <c r="AG100" s="1084">
        <f t="shared" si="37"/>
        <v>0</v>
      </c>
      <c r="AH100" s="1142">
        <f t="shared" si="38"/>
        <v>0</v>
      </c>
      <c r="AI100" s="1085">
        <f t="shared" si="39"/>
        <v>0</v>
      </c>
      <c r="AJ100" s="1085">
        <f t="shared" si="40"/>
        <v>0</v>
      </c>
      <c r="AK100" s="1085">
        <f t="shared" si="41"/>
        <v>0</v>
      </c>
      <c r="AL100" s="1067">
        <f t="shared" si="42"/>
        <v>0</v>
      </c>
      <c r="AM100" s="1067">
        <f t="shared" si="43"/>
        <v>0</v>
      </c>
      <c r="AN100" s="1067">
        <f t="shared" si="44"/>
        <v>0</v>
      </c>
      <c r="AO100" s="1068">
        <f t="shared" si="45"/>
        <v>0</v>
      </c>
      <c r="AP100" s="1068">
        <f t="shared" si="46"/>
        <v>0</v>
      </c>
      <c r="AQ100" s="1383">
        <f t="shared" si="47"/>
        <v>0</v>
      </c>
      <c r="AR100" s="1440">
        <f t="shared" si="48"/>
        <v>0</v>
      </c>
      <c r="AS100" s="1439"/>
      <c r="AT100" s="1439"/>
      <c r="AU100" s="1449"/>
      <c r="AV100" s="1449"/>
      <c r="AW100" s="1449"/>
      <c r="AX100" s="1449"/>
      <c r="AY100" s="1449"/>
      <c r="AZ100" s="1449"/>
      <c r="BA100" s="1424"/>
      <c r="BB100" s="1424"/>
      <c r="BC100" s="1406"/>
      <c r="BF100" s="867"/>
    </row>
    <row r="101" spans="1:58">
      <c r="A101" s="828"/>
      <c r="B101" s="1093"/>
      <c r="C101" s="1509"/>
      <c r="D101" s="1509"/>
      <c r="E101" s="1328">
        <f t="shared" si="28"/>
        <v>0</v>
      </c>
      <c r="F101" s="828"/>
      <c r="G101" s="1035"/>
      <c r="H101" s="1093"/>
      <c r="I101" s="1094"/>
      <c r="J101" s="1094"/>
      <c r="K101" s="1095"/>
      <c r="L101" s="888">
        <f t="shared" si="29"/>
        <v>0</v>
      </c>
      <c r="M101" s="577"/>
      <c r="N101" s="577"/>
      <c r="O101" s="577"/>
      <c r="P101" s="577"/>
      <c r="Q101" s="577"/>
      <c r="R101" s="577"/>
      <c r="S101" s="577"/>
      <c r="T101" s="577"/>
      <c r="U101" s="577"/>
      <c r="V101" s="577"/>
      <c r="W101" s="837">
        <f t="shared" si="27"/>
        <v>0</v>
      </c>
      <c r="X101" s="910">
        <f t="shared" si="26"/>
        <v>0</v>
      </c>
      <c r="Y101" s="1096"/>
      <c r="Z101" s="1140">
        <f t="shared" si="30"/>
        <v>0</v>
      </c>
      <c r="AA101" s="1083">
        <f t="shared" si="31"/>
        <v>0</v>
      </c>
      <c r="AB101" s="1083">
        <f t="shared" si="32"/>
        <v>0</v>
      </c>
      <c r="AC101" s="1083">
        <f t="shared" si="33"/>
        <v>0</v>
      </c>
      <c r="AD101" s="1141">
        <f t="shared" si="34"/>
        <v>0</v>
      </c>
      <c r="AE101" s="1084">
        <f t="shared" si="35"/>
        <v>0</v>
      </c>
      <c r="AF101" s="1084">
        <f t="shared" si="36"/>
        <v>0</v>
      </c>
      <c r="AG101" s="1084">
        <f t="shared" si="37"/>
        <v>0</v>
      </c>
      <c r="AH101" s="1142">
        <f t="shared" si="38"/>
        <v>0</v>
      </c>
      <c r="AI101" s="1085">
        <f t="shared" si="39"/>
        <v>0</v>
      </c>
      <c r="AJ101" s="1085">
        <f t="shared" si="40"/>
        <v>0</v>
      </c>
      <c r="AK101" s="1085">
        <f t="shared" si="41"/>
        <v>0</v>
      </c>
      <c r="AL101" s="1067">
        <f t="shared" si="42"/>
        <v>0</v>
      </c>
      <c r="AM101" s="1067">
        <f t="shared" si="43"/>
        <v>0</v>
      </c>
      <c r="AN101" s="1067">
        <f t="shared" si="44"/>
        <v>0</v>
      </c>
      <c r="AO101" s="1068">
        <f t="shared" si="45"/>
        <v>0</v>
      </c>
      <c r="AP101" s="1068">
        <f t="shared" si="46"/>
        <v>0</v>
      </c>
      <c r="AQ101" s="1383">
        <f t="shared" si="47"/>
        <v>0</v>
      </c>
      <c r="AR101" s="1440">
        <f t="shared" si="48"/>
        <v>0</v>
      </c>
      <c r="AS101" s="1439"/>
      <c r="AT101" s="1439"/>
      <c r="AU101" s="1449"/>
      <c r="AV101" s="1449"/>
      <c r="AW101" s="1449"/>
      <c r="AX101" s="1449"/>
      <c r="AY101" s="1449"/>
      <c r="AZ101" s="1449"/>
      <c r="BA101" s="1424"/>
      <c r="BB101" s="1424"/>
      <c r="BC101" s="1406"/>
      <c r="BF101" s="867"/>
    </row>
    <row r="102" spans="1:58">
      <c r="A102" s="828"/>
      <c r="B102" s="1093"/>
      <c r="C102" s="1509"/>
      <c r="D102" s="1509"/>
      <c r="E102" s="1328">
        <f t="shared" si="28"/>
        <v>0</v>
      </c>
      <c r="F102" s="828"/>
      <c r="G102" s="1035"/>
      <c r="H102" s="1093"/>
      <c r="I102" s="1094"/>
      <c r="J102" s="1094"/>
      <c r="K102" s="1095"/>
      <c r="L102" s="888">
        <f t="shared" si="29"/>
        <v>0</v>
      </c>
      <c r="M102" s="577"/>
      <c r="N102" s="577"/>
      <c r="O102" s="577"/>
      <c r="P102" s="577"/>
      <c r="Q102" s="577"/>
      <c r="R102" s="577"/>
      <c r="S102" s="577"/>
      <c r="T102" s="577"/>
      <c r="U102" s="577"/>
      <c r="V102" s="577"/>
      <c r="W102" s="837">
        <f t="shared" si="27"/>
        <v>0</v>
      </c>
      <c r="X102" s="910">
        <f t="shared" si="26"/>
        <v>0</v>
      </c>
      <c r="Y102" s="1096"/>
      <c r="Z102" s="1140">
        <f t="shared" si="30"/>
        <v>0</v>
      </c>
      <c r="AA102" s="1083">
        <f t="shared" si="31"/>
        <v>0</v>
      </c>
      <c r="AB102" s="1083">
        <f t="shared" si="32"/>
        <v>0</v>
      </c>
      <c r="AC102" s="1083">
        <f t="shared" si="33"/>
        <v>0</v>
      </c>
      <c r="AD102" s="1141">
        <f t="shared" si="34"/>
        <v>0</v>
      </c>
      <c r="AE102" s="1084">
        <f t="shared" si="35"/>
        <v>0</v>
      </c>
      <c r="AF102" s="1084">
        <f t="shared" si="36"/>
        <v>0</v>
      </c>
      <c r="AG102" s="1084">
        <f t="shared" si="37"/>
        <v>0</v>
      </c>
      <c r="AH102" s="1142">
        <f t="shared" si="38"/>
        <v>0</v>
      </c>
      <c r="AI102" s="1085">
        <f t="shared" si="39"/>
        <v>0</v>
      </c>
      <c r="AJ102" s="1085">
        <f t="shared" si="40"/>
        <v>0</v>
      </c>
      <c r="AK102" s="1085">
        <f t="shared" si="41"/>
        <v>0</v>
      </c>
      <c r="AL102" s="1067">
        <f t="shared" si="42"/>
        <v>0</v>
      </c>
      <c r="AM102" s="1067">
        <f t="shared" si="43"/>
        <v>0</v>
      </c>
      <c r="AN102" s="1067">
        <f t="shared" si="44"/>
        <v>0</v>
      </c>
      <c r="AO102" s="1068">
        <f t="shared" si="45"/>
        <v>0</v>
      </c>
      <c r="AP102" s="1068">
        <f t="shared" si="46"/>
        <v>0</v>
      </c>
      <c r="AQ102" s="1383">
        <f t="shared" si="47"/>
        <v>0</v>
      </c>
      <c r="AR102" s="1440">
        <f t="shared" si="48"/>
        <v>0</v>
      </c>
      <c r="AS102" s="1439"/>
      <c r="AT102" s="1439"/>
      <c r="AU102" s="1449"/>
      <c r="AV102" s="1449"/>
      <c r="AW102" s="1449"/>
      <c r="AX102" s="1449"/>
      <c r="AY102" s="1449"/>
      <c r="AZ102" s="1449"/>
      <c r="BA102" s="1424"/>
      <c r="BB102" s="1424"/>
      <c r="BC102" s="1406"/>
      <c r="BF102" s="867"/>
    </row>
    <row r="103" spans="1:58">
      <c r="A103" s="828"/>
      <c r="B103" s="1093"/>
      <c r="C103" s="1509"/>
      <c r="D103" s="1509"/>
      <c r="E103" s="1328">
        <f t="shared" si="28"/>
        <v>0</v>
      </c>
      <c r="F103" s="828"/>
      <c r="G103" s="1035"/>
      <c r="H103" s="1093"/>
      <c r="I103" s="1094"/>
      <c r="J103" s="1094"/>
      <c r="K103" s="1095"/>
      <c r="L103" s="888">
        <f t="shared" si="29"/>
        <v>0</v>
      </c>
      <c r="M103" s="577"/>
      <c r="N103" s="577"/>
      <c r="O103" s="577"/>
      <c r="P103" s="577"/>
      <c r="Q103" s="577"/>
      <c r="R103" s="577"/>
      <c r="S103" s="577"/>
      <c r="T103" s="577"/>
      <c r="U103" s="577"/>
      <c r="V103" s="577"/>
      <c r="W103" s="837">
        <f t="shared" si="27"/>
        <v>0</v>
      </c>
      <c r="X103" s="910">
        <f t="shared" si="26"/>
        <v>0</v>
      </c>
      <c r="Y103" s="1096"/>
      <c r="Z103" s="1140">
        <f t="shared" si="30"/>
        <v>0</v>
      </c>
      <c r="AA103" s="1083">
        <f t="shared" si="31"/>
        <v>0</v>
      </c>
      <c r="AB103" s="1083">
        <f t="shared" si="32"/>
        <v>0</v>
      </c>
      <c r="AC103" s="1083">
        <f t="shared" si="33"/>
        <v>0</v>
      </c>
      <c r="AD103" s="1141">
        <f t="shared" si="34"/>
        <v>0</v>
      </c>
      <c r="AE103" s="1084">
        <f t="shared" si="35"/>
        <v>0</v>
      </c>
      <c r="AF103" s="1084">
        <f t="shared" si="36"/>
        <v>0</v>
      </c>
      <c r="AG103" s="1084">
        <f t="shared" si="37"/>
        <v>0</v>
      </c>
      <c r="AH103" s="1142">
        <f t="shared" si="38"/>
        <v>0</v>
      </c>
      <c r="AI103" s="1085">
        <f t="shared" si="39"/>
        <v>0</v>
      </c>
      <c r="AJ103" s="1085">
        <f t="shared" si="40"/>
        <v>0</v>
      </c>
      <c r="AK103" s="1085">
        <f t="shared" si="41"/>
        <v>0</v>
      </c>
      <c r="AL103" s="1067">
        <f t="shared" si="42"/>
        <v>0</v>
      </c>
      <c r="AM103" s="1067">
        <f t="shared" si="43"/>
        <v>0</v>
      </c>
      <c r="AN103" s="1067">
        <f t="shared" si="44"/>
        <v>0</v>
      </c>
      <c r="AO103" s="1068">
        <f t="shared" si="45"/>
        <v>0</v>
      </c>
      <c r="AP103" s="1068">
        <f t="shared" si="46"/>
        <v>0</v>
      </c>
      <c r="AQ103" s="1383">
        <f t="shared" si="47"/>
        <v>0</v>
      </c>
      <c r="AR103" s="1440">
        <f t="shared" si="48"/>
        <v>0</v>
      </c>
      <c r="AS103" s="1439"/>
      <c r="AT103" s="1439"/>
      <c r="AU103" s="1449"/>
      <c r="AV103" s="1449"/>
      <c r="AW103" s="1449"/>
      <c r="AX103" s="1449"/>
      <c r="AY103" s="1449"/>
      <c r="AZ103" s="1449"/>
      <c r="BA103" s="1424"/>
      <c r="BB103" s="1424"/>
      <c r="BC103" s="1406"/>
      <c r="BF103" s="867"/>
    </row>
    <row r="104" spans="1:58">
      <c r="A104" s="828"/>
      <c r="B104" s="1093"/>
      <c r="C104" s="1509"/>
      <c r="D104" s="1509"/>
      <c r="E104" s="1328">
        <f t="shared" si="28"/>
        <v>0</v>
      </c>
      <c r="F104" s="828"/>
      <c r="G104" s="1035"/>
      <c r="H104" s="1093"/>
      <c r="I104" s="1094"/>
      <c r="J104" s="1094"/>
      <c r="K104" s="1095"/>
      <c r="L104" s="888">
        <f t="shared" si="29"/>
        <v>0</v>
      </c>
      <c r="M104" s="577"/>
      <c r="N104" s="577"/>
      <c r="O104" s="577"/>
      <c r="P104" s="577"/>
      <c r="Q104" s="577"/>
      <c r="R104" s="577"/>
      <c r="S104" s="577"/>
      <c r="T104" s="577"/>
      <c r="U104" s="577"/>
      <c r="V104" s="577"/>
      <c r="W104" s="837">
        <f t="shared" si="27"/>
        <v>0</v>
      </c>
      <c r="X104" s="910">
        <f t="shared" si="26"/>
        <v>0</v>
      </c>
      <c r="Y104" s="1096"/>
      <c r="Z104" s="1140">
        <f t="shared" si="30"/>
        <v>0</v>
      </c>
      <c r="AA104" s="1083">
        <f t="shared" si="31"/>
        <v>0</v>
      </c>
      <c r="AB104" s="1083">
        <f t="shared" si="32"/>
        <v>0</v>
      </c>
      <c r="AC104" s="1083">
        <f t="shared" si="33"/>
        <v>0</v>
      </c>
      <c r="AD104" s="1141">
        <f t="shared" si="34"/>
        <v>0</v>
      </c>
      <c r="AE104" s="1084">
        <f t="shared" si="35"/>
        <v>0</v>
      </c>
      <c r="AF104" s="1084">
        <f t="shared" si="36"/>
        <v>0</v>
      </c>
      <c r="AG104" s="1084">
        <f t="shared" si="37"/>
        <v>0</v>
      </c>
      <c r="AH104" s="1142">
        <f t="shared" si="38"/>
        <v>0</v>
      </c>
      <c r="AI104" s="1085">
        <f t="shared" si="39"/>
        <v>0</v>
      </c>
      <c r="AJ104" s="1085">
        <f t="shared" si="40"/>
        <v>0</v>
      </c>
      <c r="AK104" s="1085">
        <f t="shared" si="41"/>
        <v>0</v>
      </c>
      <c r="AL104" s="1067">
        <f t="shared" si="42"/>
        <v>0</v>
      </c>
      <c r="AM104" s="1067">
        <f t="shared" si="43"/>
        <v>0</v>
      </c>
      <c r="AN104" s="1067">
        <f t="shared" si="44"/>
        <v>0</v>
      </c>
      <c r="AO104" s="1068">
        <f t="shared" si="45"/>
        <v>0</v>
      </c>
      <c r="AP104" s="1068">
        <f t="shared" si="46"/>
        <v>0</v>
      </c>
      <c r="AQ104" s="1383">
        <f t="shared" si="47"/>
        <v>0</v>
      </c>
      <c r="AR104" s="1440">
        <f t="shared" si="48"/>
        <v>0</v>
      </c>
      <c r="AS104" s="1439"/>
      <c r="AT104" s="1439"/>
      <c r="AU104" s="1449"/>
      <c r="AV104" s="1449"/>
      <c r="AW104" s="1449"/>
      <c r="AX104" s="1449"/>
      <c r="AY104" s="1449"/>
      <c r="AZ104" s="1449"/>
      <c r="BA104" s="1424"/>
      <c r="BB104" s="1424"/>
      <c r="BC104" s="1406"/>
      <c r="BF104" s="867"/>
    </row>
    <row r="105" spans="1:58">
      <c r="A105" s="828"/>
      <c r="B105" s="1093"/>
      <c r="C105" s="1509"/>
      <c r="D105" s="1509"/>
      <c r="E105" s="1328">
        <f t="shared" si="28"/>
        <v>0</v>
      </c>
      <c r="F105" s="828"/>
      <c r="G105" s="1035"/>
      <c r="H105" s="1093"/>
      <c r="I105" s="1094"/>
      <c r="J105" s="1094"/>
      <c r="K105" s="1095"/>
      <c r="L105" s="888">
        <f t="shared" si="29"/>
        <v>0</v>
      </c>
      <c r="M105" s="577"/>
      <c r="N105" s="577"/>
      <c r="O105" s="577"/>
      <c r="P105" s="577"/>
      <c r="Q105" s="577"/>
      <c r="R105" s="577"/>
      <c r="S105" s="577"/>
      <c r="T105" s="577"/>
      <c r="U105" s="577"/>
      <c r="V105" s="577"/>
      <c r="W105" s="837">
        <f t="shared" si="27"/>
        <v>0</v>
      </c>
      <c r="X105" s="910">
        <f t="shared" si="26"/>
        <v>0</v>
      </c>
      <c r="Y105" s="1096"/>
      <c r="Z105" s="1140">
        <f t="shared" si="30"/>
        <v>0</v>
      </c>
      <c r="AA105" s="1083">
        <f t="shared" si="31"/>
        <v>0</v>
      </c>
      <c r="AB105" s="1083">
        <f t="shared" si="32"/>
        <v>0</v>
      </c>
      <c r="AC105" s="1083">
        <f t="shared" si="33"/>
        <v>0</v>
      </c>
      <c r="AD105" s="1141">
        <f t="shared" si="34"/>
        <v>0</v>
      </c>
      <c r="AE105" s="1084">
        <f t="shared" si="35"/>
        <v>0</v>
      </c>
      <c r="AF105" s="1084">
        <f t="shared" si="36"/>
        <v>0</v>
      </c>
      <c r="AG105" s="1084">
        <f t="shared" si="37"/>
        <v>0</v>
      </c>
      <c r="AH105" s="1142">
        <f t="shared" si="38"/>
        <v>0</v>
      </c>
      <c r="AI105" s="1085">
        <f t="shared" si="39"/>
        <v>0</v>
      </c>
      <c r="AJ105" s="1085">
        <f t="shared" si="40"/>
        <v>0</v>
      </c>
      <c r="AK105" s="1085">
        <f t="shared" si="41"/>
        <v>0</v>
      </c>
      <c r="AL105" s="1067">
        <f t="shared" si="42"/>
        <v>0</v>
      </c>
      <c r="AM105" s="1067">
        <f t="shared" si="43"/>
        <v>0</v>
      </c>
      <c r="AN105" s="1067">
        <f t="shared" si="44"/>
        <v>0</v>
      </c>
      <c r="AO105" s="1068">
        <f t="shared" si="45"/>
        <v>0</v>
      </c>
      <c r="AP105" s="1068">
        <f t="shared" si="46"/>
        <v>0</v>
      </c>
      <c r="AQ105" s="1383">
        <f t="shared" si="47"/>
        <v>0</v>
      </c>
      <c r="AR105" s="1440">
        <f t="shared" si="48"/>
        <v>0</v>
      </c>
      <c r="AS105" s="1439"/>
      <c r="AT105" s="1439"/>
      <c r="AU105" s="1449"/>
      <c r="AV105" s="1449"/>
      <c r="AW105" s="1449"/>
      <c r="AX105" s="1449"/>
      <c r="AY105" s="1449"/>
      <c r="AZ105" s="1449"/>
      <c r="BA105" s="1424"/>
      <c r="BB105" s="1424"/>
      <c r="BC105" s="1406"/>
      <c r="BF105" s="867"/>
    </row>
    <row r="106" spans="1:58">
      <c r="A106" s="828"/>
      <c r="B106" s="1093"/>
      <c r="C106" s="1509"/>
      <c r="D106" s="1509"/>
      <c r="E106" s="1328">
        <f t="shared" si="28"/>
        <v>0</v>
      </c>
      <c r="F106" s="828"/>
      <c r="G106" s="1035"/>
      <c r="H106" s="1093"/>
      <c r="I106" s="1094"/>
      <c r="J106" s="1094"/>
      <c r="K106" s="1095"/>
      <c r="L106" s="888">
        <f t="shared" si="29"/>
        <v>0</v>
      </c>
      <c r="M106" s="577"/>
      <c r="N106" s="577"/>
      <c r="O106" s="577"/>
      <c r="P106" s="577"/>
      <c r="Q106" s="577"/>
      <c r="R106" s="577"/>
      <c r="S106" s="577"/>
      <c r="T106" s="577"/>
      <c r="U106" s="577"/>
      <c r="V106" s="577"/>
      <c r="W106" s="837">
        <f t="shared" si="27"/>
        <v>0</v>
      </c>
      <c r="X106" s="910">
        <f t="shared" si="26"/>
        <v>0</v>
      </c>
      <c r="Y106" s="1096"/>
      <c r="Z106" s="1140">
        <f t="shared" si="30"/>
        <v>0</v>
      </c>
      <c r="AA106" s="1083">
        <f t="shared" si="31"/>
        <v>0</v>
      </c>
      <c r="AB106" s="1083">
        <f t="shared" si="32"/>
        <v>0</v>
      </c>
      <c r="AC106" s="1083">
        <f t="shared" si="33"/>
        <v>0</v>
      </c>
      <c r="AD106" s="1141">
        <f t="shared" si="34"/>
        <v>0</v>
      </c>
      <c r="AE106" s="1084">
        <f t="shared" si="35"/>
        <v>0</v>
      </c>
      <c r="AF106" s="1084">
        <f t="shared" si="36"/>
        <v>0</v>
      </c>
      <c r="AG106" s="1084">
        <f t="shared" si="37"/>
        <v>0</v>
      </c>
      <c r="AH106" s="1142">
        <f t="shared" si="38"/>
        <v>0</v>
      </c>
      <c r="AI106" s="1085">
        <f t="shared" si="39"/>
        <v>0</v>
      </c>
      <c r="AJ106" s="1085">
        <f t="shared" si="40"/>
        <v>0</v>
      </c>
      <c r="AK106" s="1085">
        <f t="shared" si="41"/>
        <v>0</v>
      </c>
      <c r="AL106" s="1067">
        <f t="shared" si="42"/>
        <v>0</v>
      </c>
      <c r="AM106" s="1067">
        <f t="shared" si="43"/>
        <v>0</v>
      </c>
      <c r="AN106" s="1067">
        <f t="shared" si="44"/>
        <v>0</v>
      </c>
      <c r="AO106" s="1068">
        <f t="shared" si="45"/>
        <v>0</v>
      </c>
      <c r="AP106" s="1068">
        <f t="shared" si="46"/>
        <v>0</v>
      </c>
      <c r="AQ106" s="1383">
        <f t="shared" si="47"/>
        <v>0</v>
      </c>
      <c r="AR106" s="1440">
        <f t="shared" si="48"/>
        <v>0</v>
      </c>
      <c r="AS106" s="1439"/>
      <c r="AT106" s="1439"/>
      <c r="AU106" s="1449"/>
      <c r="AV106" s="1449"/>
      <c r="AW106" s="1449"/>
      <c r="AX106" s="1449"/>
      <c r="AY106" s="1449"/>
      <c r="AZ106" s="1449"/>
      <c r="BA106" s="1424"/>
      <c r="BB106" s="1424"/>
      <c r="BC106" s="1406"/>
      <c r="BF106" s="867"/>
    </row>
    <row r="107" spans="1:58">
      <c r="A107" s="828"/>
      <c r="B107" s="1093"/>
      <c r="C107" s="1509"/>
      <c r="D107" s="1509"/>
      <c r="E107" s="1328">
        <f t="shared" si="28"/>
        <v>0</v>
      </c>
      <c r="F107" s="828"/>
      <c r="G107" s="1035"/>
      <c r="H107" s="1093"/>
      <c r="I107" s="1094"/>
      <c r="J107" s="1094"/>
      <c r="K107" s="1095"/>
      <c r="L107" s="888">
        <f t="shared" si="29"/>
        <v>0</v>
      </c>
      <c r="M107" s="577"/>
      <c r="N107" s="577"/>
      <c r="O107" s="577"/>
      <c r="P107" s="577"/>
      <c r="Q107" s="577"/>
      <c r="R107" s="577"/>
      <c r="S107" s="577"/>
      <c r="T107" s="577"/>
      <c r="U107" s="577"/>
      <c r="V107" s="577"/>
      <c r="W107" s="837">
        <f t="shared" si="27"/>
        <v>0</v>
      </c>
      <c r="X107" s="910">
        <f t="shared" si="26"/>
        <v>0</v>
      </c>
      <c r="Y107" s="1096"/>
      <c r="Z107" s="1140">
        <f t="shared" si="30"/>
        <v>0</v>
      </c>
      <c r="AA107" s="1083">
        <f t="shared" si="31"/>
        <v>0</v>
      </c>
      <c r="AB107" s="1083">
        <f t="shared" si="32"/>
        <v>0</v>
      </c>
      <c r="AC107" s="1083">
        <f t="shared" si="33"/>
        <v>0</v>
      </c>
      <c r="AD107" s="1141">
        <f t="shared" si="34"/>
        <v>0</v>
      </c>
      <c r="AE107" s="1084">
        <f t="shared" si="35"/>
        <v>0</v>
      </c>
      <c r="AF107" s="1084">
        <f t="shared" si="36"/>
        <v>0</v>
      </c>
      <c r="AG107" s="1084">
        <f t="shared" si="37"/>
        <v>0</v>
      </c>
      <c r="AH107" s="1142">
        <f t="shared" si="38"/>
        <v>0</v>
      </c>
      <c r="AI107" s="1085">
        <f t="shared" si="39"/>
        <v>0</v>
      </c>
      <c r="AJ107" s="1085">
        <f t="shared" si="40"/>
        <v>0</v>
      </c>
      <c r="AK107" s="1085">
        <f t="shared" si="41"/>
        <v>0</v>
      </c>
      <c r="AL107" s="1067">
        <f t="shared" si="42"/>
        <v>0</v>
      </c>
      <c r="AM107" s="1067">
        <f t="shared" si="43"/>
        <v>0</v>
      </c>
      <c r="AN107" s="1067">
        <f t="shared" si="44"/>
        <v>0</v>
      </c>
      <c r="AO107" s="1068">
        <f t="shared" si="45"/>
        <v>0</v>
      </c>
      <c r="AP107" s="1068">
        <f t="shared" si="46"/>
        <v>0</v>
      </c>
      <c r="AQ107" s="1383">
        <f t="shared" si="47"/>
        <v>0</v>
      </c>
      <c r="AR107" s="1440">
        <f t="shared" si="48"/>
        <v>0</v>
      </c>
      <c r="AS107" s="1439"/>
      <c r="AT107" s="1439"/>
      <c r="AU107" s="1449"/>
      <c r="AV107" s="1449"/>
      <c r="AW107" s="1449"/>
      <c r="AX107" s="1449"/>
      <c r="AY107" s="1449"/>
      <c r="AZ107" s="1449"/>
      <c r="BA107" s="1424"/>
      <c r="BB107" s="1424"/>
      <c r="BC107" s="1406"/>
      <c r="BF107" s="867"/>
    </row>
    <row r="108" spans="1:58">
      <c r="A108" s="828"/>
      <c r="B108" s="1093"/>
      <c r="C108" s="1509"/>
      <c r="D108" s="1509"/>
      <c r="E108" s="1328">
        <f t="shared" si="28"/>
        <v>0</v>
      </c>
      <c r="F108" s="828"/>
      <c r="G108" s="1035"/>
      <c r="H108" s="1093"/>
      <c r="I108" s="1094"/>
      <c r="J108" s="1094"/>
      <c r="K108" s="1095"/>
      <c r="L108" s="888">
        <f t="shared" si="29"/>
        <v>0</v>
      </c>
      <c r="M108" s="577"/>
      <c r="N108" s="577"/>
      <c r="O108" s="577"/>
      <c r="P108" s="577"/>
      <c r="Q108" s="577"/>
      <c r="R108" s="577"/>
      <c r="S108" s="577"/>
      <c r="T108" s="577"/>
      <c r="U108" s="577"/>
      <c r="V108" s="577"/>
      <c r="W108" s="837">
        <f t="shared" si="27"/>
        <v>0</v>
      </c>
      <c r="X108" s="910">
        <f t="shared" si="25"/>
        <v>0</v>
      </c>
      <c r="Y108" s="1096"/>
      <c r="Z108" s="1140">
        <f t="shared" si="30"/>
        <v>0</v>
      </c>
      <c r="AA108" s="1083">
        <f t="shared" si="31"/>
        <v>0</v>
      </c>
      <c r="AB108" s="1083">
        <f t="shared" si="32"/>
        <v>0</v>
      </c>
      <c r="AC108" s="1083">
        <f t="shared" si="33"/>
        <v>0</v>
      </c>
      <c r="AD108" s="1141">
        <f t="shared" si="34"/>
        <v>0</v>
      </c>
      <c r="AE108" s="1084">
        <f t="shared" si="35"/>
        <v>0</v>
      </c>
      <c r="AF108" s="1084">
        <f t="shared" si="36"/>
        <v>0</v>
      </c>
      <c r="AG108" s="1084">
        <f t="shared" si="37"/>
        <v>0</v>
      </c>
      <c r="AH108" s="1142">
        <f t="shared" si="38"/>
        <v>0</v>
      </c>
      <c r="AI108" s="1085">
        <f t="shared" si="39"/>
        <v>0</v>
      </c>
      <c r="AJ108" s="1085">
        <f t="shared" si="40"/>
        <v>0</v>
      </c>
      <c r="AK108" s="1085">
        <f t="shared" si="41"/>
        <v>0</v>
      </c>
      <c r="AL108" s="1067">
        <f t="shared" si="42"/>
        <v>0</v>
      </c>
      <c r="AM108" s="1067">
        <f t="shared" si="43"/>
        <v>0</v>
      </c>
      <c r="AN108" s="1067">
        <f t="shared" si="44"/>
        <v>0</v>
      </c>
      <c r="AO108" s="1068">
        <f t="shared" si="45"/>
        <v>0</v>
      </c>
      <c r="AP108" s="1068">
        <f t="shared" si="46"/>
        <v>0</v>
      </c>
      <c r="AQ108" s="1383">
        <f t="shared" si="47"/>
        <v>0</v>
      </c>
      <c r="AR108" s="1440">
        <f t="shared" si="48"/>
        <v>0</v>
      </c>
      <c r="AS108" s="1439"/>
      <c r="AT108" s="1439"/>
      <c r="AU108" s="1449"/>
      <c r="AV108" s="1449"/>
      <c r="AW108" s="1449"/>
      <c r="AX108" s="1449"/>
      <c r="AY108" s="1449"/>
      <c r="AZ108" s="1449"/>
      <c r="BA108" s="1424"/>
      <c r="BB108" s="1424"/>
      <c r="BC108" s="1406"/>
      <c r="BF108" s="868"/>
    </row>
    <row r="109" spans="1:58">
      <c r="A109" s="828"/>
      <c r="B109" s="1093"/>
      <c r="C109" s="1509"/>
      <c r="D109" s="1509"/>
      <c r="E109" s="1328">
        <f t="shared" si="28"/>
        <v>0</v>
      </c>
      <c r="F109" s="828"/>
      <c r="G109" s="1035"/>
      <c r="H109" s="1093"/>
      <c r="I109" s="1094"/>
      <c r="J109" s="1094"/>
      <c r="K109" s="1095"/>
      <c r="L109" s="888">
        <f t="shared" si="29"/>
        <v>0</v>
      </c>
      <c r="M109" s="577"/>
      <c r="N109" s="577"/>
      <c r="O109" s="577"/>
      <c r="P109" s="577"/>
      <c r="Q109" s="577"/>
      <c r="R109" s="577"/>
      <c r="S109" s="577"/>
      <c r="T109" s="577"/>
      <c r="U109" s="577"/>
      <c r="V109" s="577"/>
      <c r="W109" s="837">
        <f t="shared" si="27"/>
        <v>0</v>
      </c>
      <c r="X109" s="910">
        <f t="shared" si="25"/>
        <v>0</v>
      </c>
      <c r="Y109" s="1096"/>
      <c r="Z109" s="1140">
        <f t="shared" si="30"/>
        <v>0</v>
      </c>
      <c r="AA109" s="1083">
        <f t="shared" si="31"/>
        <v>0</v>
      </c>
      <c r="AB109" s="1083">
        <f t="shared" si="32"/>
        <v>0</v>
      </c>
      <c r="AC109" s="1083">
        <f t="shared" si="33"/>
        <v>0</v>
      </c>
      <c r="AD109" s="1141">
        <f t="shared" si="34"/>
        <v>0</v>
      </c>
      <c r="AE109" s="1084">
        <f t="shared" si="35"/>
        <v>0</v>
      </c>
      <c r="AF109" s="1084">
        <f t="shared" si="36"/>
        <v>0</v>
      </c>
      <c r="AG109" s="1084">
        <f t="shared" si="37"/>
        <v>0</v>
      </c>
      <c r="AH109" s="1142">
        <f t="shared" si="38"/>
        <v>0</v>
      </c>
      <c r="AI109" s="1085">
        <f t="shared" si="39"/>
        <v>0</v>
      </c>
      <c r="AJ109" s="1085">
        <f t="shared" si="40"/>
        <v>0</v>
      </c>
      <c r="AK109" s="1085">
        <f t="shared" si="41"/>
        <v>0</v>
      </c>
      <c r="AL109" s="1067">
        <f t="shared" si="42"/>
        <v>0</v>
      </c>
      <c r="AM109" s="1067">
        <f t="shared" si="43"/>
        <v>0</v>
      </c>
      <c r="AN109" s="1067">
        <f t="shared" si="44"/>
        <v>0</v>
      </c>
      <c r="AO109" s="1068">
        <f t="shared" si="45"/>
        <v>0</v>
      </c>
      <c r="AP109" s="1068">
        <f t="shared" si="46"/>
        <v>0</v>
      </c>
      <c r="AQ109" s="1383">
        <f t="shared" si="47"/>
        <v>0</v>
      </c>
      <c r="AR109" s="1440">
        <f t="shared" si="48"/>
        <v>0</v>
      </c>
      <c r="AS109" s="1439"/>
      <c r="AT109" s="1439"/>
      <c r="AU109" s="1449"/>
      <c r="AV109" s="1449"/>
      <c r="AW109" s="1449"/>
      <c r="AX109" s="1449"/>
      <c r="AY109" s="1449"/>
      <c r="AZ109" s="1449"/>
      <c r="BA109" s="1424"/>
      <c r="BB109" s="1424"/>
      <c r="BC109" s="1406"/>
    </row>
    <row r="110" spans="1:58">
      <c r="A110" s="828"/>
      <c r="B110" s="1093"/>
      <c r="C110" s="1509"/>
      <c r="D110" s="1509"/>
      <c r="E110" s="1328">
        <f t="shared" si="28"/>
        <v>0</v>
      </c>
      <c r="F110" s="828"/>
      <c r="G110" s="1035"/>
      <c r="H110" s="1093"/>
      <c r="I110" s="1094"/>
      <c r="J110" s="1094"/>
      <c r="K110" s="1095"/>
      <c r="L110" s="888">
        <f t="shared" si="29"/>
        <v>0</v>
      </c>
      <c r="M110" s="577"/>
      <c r="N110" s="577"/>
      <c r="O110" s="577"/>
      <c r="P110" s="577"/>
      <c r="Q110" s="577"/>
      <c r="R110" s="577"/>
      <c r="S110" s="577"/>
      <c r="T110" s="577"/>
      <c r="U110" s="577"/>
      <c r="V110" s="577"/>
      <c r="W110" s="837">
        <f t="shared" si="27"/>
        <v>0</v>
      </c>
      <c r="X110" s="910">
        <f t="shared" si="25"/>
        <v>0</v>
      </c>
      <c r="Y110" s="1096"/>
      <c r="Z110" s="1140">
        <f t="shared" si="30"/>
        <v>0</v>
      </c>
      <c r="AA110" s="1083">
        <f t="shared" si="31"/>
        <v>0</v>
      </c>
      <c r="AB110" s="1083">
        <f t="shared" si="32"/>
        <v>0</v>
      </c>
      <c r="AC110" s="1083">
        <f t="shared" si="33"/>
        <v>0</v>
      </c>
      <c r="AD110" s="1141">
        <f t="shared" si="34"/>
        <v>0</v>
      </c>
      <c r="AE110" s="1084">
        <f t="shared" si="35"/>
        <v>0</v>
      </c>
      <c r="AF110" s="1084">
        <f t="shared" si="36"/>
        <v>0</v>
      </c>
      <c r="AG110" s="1084">
        <f t="shared" si="37"/>
        <v>0</v>
      </c>
      <c r="AH110" s="1142">
        <f t="shared" si="38"/>
        <v>0</v>
      </c>
      <c r="AI110" s="1085">
        <f t="shared" si="39"/>
        <v>0</v>
      </c>
      <c r="AJ110" s="1085">
        <f t="shared" si="40"/>
        <v>0</v>
      </c>
      <c r="AK110" s="1085">
        <f t="shared" si="41"/>
        <v>0</v>
      </c>
      <c r="AL110" s="1067">
        <f t="shared" si="42"/>
        <v>0</v>
      </c>
      <c r="AM110" s="1067">
        <f t="shared" si="43"/>
        <v>0</v>
      </c>
      <c r="AN110" s="1067">
        <f t="shared" si="44"/>
        <v>0</v>
      </c>
      <c r="AO110" s="1068">
        <f t="shared" si="45"/>
        <v>0</v>
      </c>
      <c r="AP110" s="1068">
        <f t="shared" si="46"/>
        <v>0</v>
      </c>
      <c r="AQ110" s="1383">
        <f t="shared" si="47"/>
        <v>0</v>
      </c>
      <c r="AR110" s="1440">
        <f t="shared" si="48"/>
        <v>0</v>
      </c>
      <c r="AS110" s="1439"/>
      <c r="AT110" s="1439"/>
      <c r="AU110" s="1449"/>
      <c r="AV110" s="1449"/>
      <c r="AW110" s="1449"/>
      <c r="AX110" s="1449"/>
      <c r="AY110" s="1449"/>
      <c r="AZ110" s="1449"/>
      <c r="BA110" s="1424"/>
      <c r="BB110" s="1424"/>
      <c r="BC110" s="1406"/>
    </row>
    <row r="111" spans="1:58">
      <c r="A111" s="829"/>
      <c r="B111" s="1093"/>
      <c r="C111" s="1509"/>
      <c r="D111" s="1509"/>
      <c r="E111" s="1328">
        <f t="shared" si="28"/>
        <v>0</v>
      </c>
      <c r="F111" s="829"/>
      <c r="G111" s="1035"/>
      <c r="H111" s="1093"/>
      <c r="I111" s="1094"/>
      <c r="J111" s="1094"/>
      <c r="K111" s="1095"/>
      <c r="L111" s="888">
        <f t="shared" si="29"/>
        <v>0</v>
      </c>
      <c r="M111" s="577"/>
      <c r="N111" s="577"/>
      <c r="O111" s="577"/>
      <c r="P111" s="577"/>
      <c r="Q111" s="577"/>
      <c r="R111" s="577"/>
      <c r="S111" s="577"/>
      <c r="T111" s="577"/>
      <c r="U111" s="577"/>
      <c r="V111" s="577"/>
      <c r="W111" s="837">
        <f t="shared" si="27"/>
        <v>0</v>
      </c>
      <c r="X111" s="910">
        <f t="shared" si="25"/>
        <v>0</v>
      </c>
      <c r="Y111" s="1096"/>
      <c r="Z111" s="1140">
        <f t="shared" si="30"/>
        <v>0</v>
      </c>
      <c r="AA111" s="1083">
        <f t="shared" si="31"/>
        <v>0</v>
      </c>
      <c r="AB111" s="1083">
        <f t="shared" si="32"/>
        <v>0</v>
      </c>
      <c r="AC111" s="1083">
        <f t="shared" si="33"/>
        <v>0</v>
      </c>
      <c r="AD111" s="1141">
        <f t="shared" si="34"/>
        <v>0</v>
      </c>
      <c r="AE111" s="1084">
        <f t="shared" si="35"/>
        <v>0</v>
      </c>
      <c r="AF111" s="1084">
        <f t="shared" si="36"/>
        <v>0</v>
      </c>
      <c r="AG111" s="1084">
        <f t="shared" si="37"/>
        <v>0</v>
      </c>
      <c r="AH111" s="1142">
        <f t="shared" si="38"/>
        <v>0</v>
      </c>
      <c r="AI111" s="1085">
        <f t="shared" si="39"/>
        <v>0</v>
      </c>
      <c r="AJ111" s="1085">
        <f t="shared" si="40"/>
        <v>0</v>
      </c>
      <c r="AK111" s="1085">
        <f t="shared" si="41"/>
        <v>0</v>
      </c>
      <c r="AL111" s="1067">
        <f t="shared" si="42"/>
        <v>0</v>
      </c>
      <c r="AM111" s="1067">
        <f t="shared" si="43"/>
        <v>0</v>
      </c>
      <c r="AN111" s="1067">
        <f t="shared" si="44"/>
        <v>0</v>
      </c>
      <c r="AO111" s="1068">
        <f t="shared" si="45"/>
        <v>0</v>
      </c>
      <c r="AP111" s="1068">
        <f t="shared" si="46"/>
        <v>0</v>
      </c>
      <c r="AQ111" s="1383">
        <f t="shared" si="47"/>
        <v>0</v>
      </c>
      <c r="AR111" s="1440">
        <f t="shared" si="48"/>
        <v>0</v>
      </c>
      <c r="AS111" s="1439"/>
      <c r="AT111" s="1439"/>
      <c r="AU111" s="1449"/>
      <c r="AV111" s="1449"/>
      <c r="AW111" s="1449"/>
      <c r="AX111" s="1449"/>
      <c r="AY111" s="1449"/>
      <c r="AZ111" s="1449"/>
      <c r="BA111" s="1424"/>
      <c r="BB111" s="1424"/>
      <c r="BC111" s="1406"/>
    </row>
    <row r="112" spans="1:58">
      <c r="A112" s="828"/>
      <c r="B112" s="1093"/>
      <c r="C112" s="1509"/>
      <c r="D112" s="1509"/>
      <c r="E112" s="1328">
        <f t="shared" si="28"/>
        <v>0</v>
      </c>
      <c r="F112" s="828"/>
      <c r="G112" s="1035"/>
      <c r="H112" s="1093"/>
      <c r="I112" s="1094"/>
      <c r="J112" s="1094"/>
      <c r="K112" s="1095"/>
      <c r="L112" s="888">
        <f t="shared" si="29"/>
        <v>0</v>
      </c>
      <c r="M112" s="577"/>
      <c r="N112" s="577"/>
      <c r="O112" s="577"/>
      <c r="P112" s="577"/>
      <c r="Q112" s="577"/>
      <c r="R112" s="577"/>
      <c r="S112" s="577"/>
      <c r="T112" s="577"/>
      <c r="U112" s="577"/>
      <c r="V112" s="577"/>
      <c r="W112" s="837">
        <f t="shared" si="27"/>
        <v>0</v>
      </c>
      <c r="X112" s="910">
        <f t="shared" si="25"/>
        <v>0</v>
      </c>
      <c r="Y112" s="1096"/>
      <c r="Z112" s="1140">
        <f t="shared" si="30"/>
        <v>0</v>
      </c>
      <c r="AA112" s="1083">
        <f t="shared" si="31"/>
        <v>0</v>
      </c>
      <c r="AB112" s="1083">
        <f t="shared" si="32"/>
        <v>0</v>
      </c>
      <c r="AC112" s="1083">
        <f t="shared" si="33"/>
        <v>0</v>
      </c>
      <c r="AD112" s="1141">
        <f t="shared" si="34"/>
        <v>0</v>
      </c>
      <c r="AE112" s="1084">
        <f t="shared" si="35"/>
        <v>0</v>
      </c>
      <c r="AF112" s="1084">
        <f t="shared" si="36"/>
        <v>0</v>
      </c>
      <c r="AG112" s="1084">
        <f t="shared" si="37"/>
        <v>0</v>
      </c>
      <c r="AH112" s="1142">
        <f t="shared" si="38"/>
        <v>0</v>
      </c>
      <c r="AI112" s="1085">
        <f t="shared" si="39"/>
        <v>0</v>
      </c>
      <c r="AJ112" s="1085">
        <f t="shared" si="40"/>
        <v>0</v>
      </c>
      <c r="AK112" s="1085">
        <f t="shared" si="41"/>
        <v>0</v>
      </c>
      <c r="AL112" s="1067">
        <f t="shared" si="42"/>
        <v>0</v>
      </c>
      <c r="AM112" s="1067">
        <f t="shared" si="43"/>
        <v>0</v>
      </c>
      <c r="AN112" s="1067">
        <f t="shared" si="44"/>
        <v>0</v>
      </c>
      <c r="AO112" s="1068">
        <f t="shared" si="45"/>
        <v>0</v>
      </c>
      <c r="AP112" s="1068">
        <f t="shared" si="46"/>
        <v>0</v>
      </c>
      <c r="AQ112" s="1383">
        <f t="shared" si="47"/>
        <v>0</v>
      </c>
      <c r="AR112" s="1440">
        <f t="shared" si="48"/>
        <v>0</v>
      </c>
      <c r="AS112" s="1439"/>
      <c r="AT112" s="1439"/>
      <c r="AU112" s="1449"/>
      <c r="AV112" s="1449"/>
      <c r="AW112" s="1449"/>
      <c r="AX112" s="1449"/>
      <c r="AY112" s="1449"/>
      <c r="AZ112" s="1449"/>
      <c r="BA112" s="1424"/>
      <c r="BB112" s="1424"/>
      <c r="BC112" s="1406"/>
    </row>
    <row r="113" spans="1:60">
      <c r="A113" s="829"/>
      <c r="B113" s="1093"/>
      <c r="C113" s="1509"/>
      <c r="D113" s="1509"/>
      <c r="E113" s="1328">
        <f t="shared" si="28"/>
        <v>0</v>
      </c>
      <c r="F113" s="829"/>
      <c r="G113" s="1035"/>
      <c r="H113" s="1093"/>
      <c r="I113" s="1094"/>
      <c r="J113" s="1094"/>
      <c r="K113" s="1095"/>
      <c r="L113" s="888">
        <f t="shared" si="29"/>
        <v>0</v>
      </c>
      <c r="M113" s="577"/>
      <c r="N113" s="577"/>
      <c r="O113" s="577"/>
      <c r="P113" s="577"/>
      <c r="Q113" s="577"/>
      <c r="R113" s="577"/>
      <c r="S113" s="577"/>
      <c r="T113" s="577"/>
      <c r="U113" s="577"/>
      <c r="V113" s="577"/>
      <c r="W113" s="837">
        <f t="shared" si="27"/>
        <v>0</v>
      </c>
      <c r="X113" s="910">
        <f t="shared" si="25"/>
        <v>0</v>
      </c>
      <c r="Y113" s="1096"/>
      <c r="Z113" s="1140">
        <f t="shared" si="30"/>
        <v>0</v>
      </c>
      <c r="AA113" s="1083">
        <f t="shared" si="31"/>
        <v>0</v>
      </c>
      <c r="AB113" s="1083">
        <f t="shared" si="32"/>
        <v>0</v>
      </c>
      <c r="AC113" s="1083">
        <f t="shared" si="33"/>
        <v>0</v>
      </c>
      <c r="AD113" s="1141">
        <f t="shared" si="34"/>
        <v>0</v>
      </c>
      <c r="AE113" s="1084">
        <f t="shared" si="35"/>
        <v>0</v>
      </c>
      <c r="AF113" s="1084">
        <f t="shared" si="36"/>
        <v>0</v>
      </c>
      <c r="AG113" s="1084">
        <f t="shared" si="37"/>
        <v>0</v>
      </c>
      <c r="AH113" s="1142">
        <f t="shared" si="38"/>
        <v>0</v>
      </c>
      <c r="AI113" s="1085">
        <f t="shared" si="39"/>
        <v>0</v>
      </c>
      <c r="AJ113" s="1085">
        <f t="shared" si="40"/>
        <v>0</v>
      </c>
      <c r="AK113" s="1085">
        <f t="shared" si="41"/>
        <v>0</v>
      </c>
      <c r="AL113" s="1067">
        <f t="shared" si="42"/>
        <v>0</v>
      </c>
      <c r="AM113" s="1067">
        <f t="shared" si="43"/>
        <v>0</v>
      </c>
      <c r="AN113" s="1067">
        <f t="shared" si="44"/>
        <v>0</v>
      </c>
      <c r="AO113" s="1068">
        <f t="shared" si="45"/>
        <v>0</v>
      </c>
      <c r="AP113" s="1068">
        <f t="shared" si="46"/>
        <v>0</v>
      </c>
      <c r="AQ113" s="1383">
        <f t="shared" si="47"/>
        <v>0</v>
      </c>
      <c r="AR113" s="1440">
        <f t="shared" si="48"/>
        <v>0</v>
      </c>
      <c r="AS113" s="1439"/>
      <c r="AT113" s="1439"/>
      <c r="AU113" s="1449"/>
      <c r="AV113" s="1449"/>
      <c r="AW113" s="1449"/>
      <c r="AX113" s="1449"/>
      <c r="AY113" s="1449"/>
      <c r="AZ113" s="1449"/>
      <c r="BA113" s="1424"/>
      <c r="BB113" s="1424"/>
      <c r="BC113" s="1406"/>
    </row>
    <row r="114" spans="1:60">
      <c r="A114" s="828"/>
      <c r="B114" s="1093"/>
      <c r="C114" s="1509"/>
      <c r="D114" s="1509"/>
      <c r="E114" s="1328">
        <f t="shared" si="28"/>
        <v>0</v>
      </c>
      <c r="F114" s="828"/>
      <c r="G114" s="1035"/>
      <c r="H114" s="1093"/>
      <c r="I114" s="1094"/>
      <c r="J114" s="1094"/>
      <c r="K114" s="1095"/>
      <c r="L114" s="888">
        <f t="shared" si="29"/>
        <v>0</v>
      </c>
      <c r="M114" s="577"/>
      <c r="N114" s="577"/>
      <c r="O114" s="577"/>
      <c r="P114" s="577"/>
      <c r="Q114" s="577"/>
      <c r="R114" s="577"/>
      <c r="S114" s="577"/>
      <c r="T114" s="577"/>
      <c r="U114" s="577"/>
      <c r="V114" s="577"/>
      <c r="W114" s="837">
        <f t="shared" si="27"/>
        <v>0</v>
      </c>
      <c r="X114" s="910">
        <f t="shared" si="25"/>
        <v>0</v>
      </c>
      <c r="Y114" s="1096"/>
      <c r="Z114" s="1140">
        <f t="shared" si="30"/>
        <v>0</v>
      </c>
      <c r="AA114" s="1083">
        <f t="shared" si="31"/>
        <v>0</v>
      </c>
      <c r="AB114" s="1083">
        <f t="shared" si="32"/>
        <v>0</v>
      </c>
      <c r="AC114" s="1083">
        <f t="shared" si="33"/>
        <v>0</v>
      </c>
      <c r="AD114" s="1141">
        <f t="shared" si="34"/>
        <v>0</v>
      </c>
      <c r="AE114" s="1084">
        <f t="shared" si="35"/>
        <v>0</v>
      </c>
      <c r="AF114" s="1084">
        <f t="shared" si="36"/>
        <v>0</v>
      </c>
      <c r="AG114" s="1084">
        <f t="shared" si="37"/>
        <v>0</v>
      </c>
      <c r="AH114" s="1142">
        <f t="shared" si="38"/>
        <v>0</v>
      </c>
      <c r="AI114" s="1085">
        <f t="shared" si="39"/>
        <v>0</v>
      </c>
      <c r="AJ114" s="1085">
        <f t="shared" si="40"/>
        <v>0</v>
      </c>
      <c r="AK114" s="1085">
        <f t="shared" si="41"/>
        <v>0</v>
      </c>
      <c r="AL114" s="1067">
        <f t="shared" si="42"/>
        <v>0</v>
      </c>
      <c r="AM114" s="1067">
        <f t="shared" si="43"/>
        <v>0</v>
      </c>
      <c r="AN114" s="1067">
        <f t="shared" si="44"/>
        <v>0</v>
      </c>
      <c r="AO114" s="1068">
        <f t="shared" si="45"/>
        <v>0</v>
      </c>
      <c r="AP114" s="1068">
        <f t="shared" si="46"/>
        <v>0</v>
      </c>
      <c r="AQ114" s="1383">
        <f t="shared" si="47"/>
        <v>0</v>
      </c>
      <c r="AR114" s="1440">
        <f t="shared" si="48"/>
        <v>0</v>
      </c>
      <c r="AS114" s="1439"/>
      <c r="AT114" s="1439"/>
      <c r="AU114" s="1449"/>
      <c r="AV114" s="1449"/>
      <c r="AW114" s="1449"/>
      <c r="AX114" s="1449"/>
      <c r="AY114" s="1449"/>
      <c r="AZ114" s="1449"/>
      <c r="BA114" s="1424"/>
      <c r="BB114" s="1424"/>
      <c r="BC114" s="1406"/>
      <c r="BH114" s="1199"/>
    </row>
    <row r="115" spans="1:60">
      <c r="A115" s="828"/>
      <c r="B115" s="1093"/>
      <c r="C115" s="1509"/>
      <c r="D115" s="1509"/>
      <c r="E115" s="1328">
        <f t="shared" si="28"/>
        <v>0</v>
      </c>
      <c r="F115" s="828"/>
      <c r="G115" s="1035"/>
      <c r="H115" s="1093"/>
      <c r="I115" s="1094"/>
      <c r="J115" s="1094"/>
      <c r="K115" s="1095"/>
      <c r="L115" s="888">
        <f t="shared" si="29"/>
        <v>0</v>
      </c>
      <c r="M115" s="577"/>
      <c r="N115" s="577"/>
      <c r="O115" s="577"/>
      <c r="P115" s="577"/>
      <c r="Q115" s="577"/>
      <c r="R115" s="577"/>
      <c r="S115" s="577"/>
      <c r="T115" s="577"/>
      <c r="U115" s="577"/>
      <c r="V115" s="577"/>
      <c r="W115" s="837">
        <f t="shared" si="27"/>
        <v>0</v>
      </c>
      <c r="X115" s="910">
        <f t="shared" si="25"/>
        <v>0</v>
      </c>
      <c r="Y115" s="1096"/>
      <c r="Z115" s="1140">
        <f t="shared" si="30"/>
        <v>0</v>
      </c>
      <c r="AA115" s="1083">
        <f t="shared" si="31"/>
        <v>0</v>
      </c>
      <c r="AB115" s="1083">
        <f t="shared" si="32"/>
        <v>0</v>
      </c>
      <c r="AC115" s="1083">
        <f t="shared" si="33"/>
        <v>0</v>
      </c>
      <c r="AD115" s="1141">
        <f t="shared" si="34"/>
        <v>0</v>
      </c>
      <c r="AE115" s="1084">
        <f t="shared" si="35"/>
        <v>0</v>
      </c>
      <c r="AF115" s="1084">
        <f t="shared" si="36"/>
        <v>0</v>
      </c>
      <c r="AG115" s="1084">
        <f t="shared" si="37"/>
        <v>0</v>
      </c>
      <c r="AH115" s="1142">
        <f t="shared" si="38"/>
        <v>0</v>
      </c>
      <c r="AI115" s="1085">
        <f t="shared" si="39"/>
        <v>0</v>
      </c>
      <c r="AJ115" s="1085">
        <f t="shared" si="40"/>
        <v>0</v>
      </c>
      <c r="AK115" s="1085">
        <f t="shared" si="41"/>
        <v>0</v>
      </c>
      <c r="AL115" s="1067">
        <f t="shared" si="42"/>
        <v>0</v>
      </c>
      <c r="AM115" s="1067">
        <f t="shared" si="43"/>
        <v>0</v>
      </c>
      <c r="AN115" s="1067">
        <f t="shared" si="44"/>
        <v>0</v>
      </c>
      <c r="AO115" s="1068">
        <f t="shared" si="45"/>
        <v>0</v>
      </c>
      <c r="AP115" s="1068">
        <f t="shared" si="46"/>
        <v>0</v>
      </c>
      <c r="AQ115" s="1383">
        <f t="shared" si="47"/>
        <v>0</v>
      </c>
      <c r="AR115" s="1440">
        <f t="shared" si="48"/>
        <v>0</v>
      </c>
      <c r="AS115" s="1439"/>
      <c r="AT115" s="1439"/>
      <c r="AU115" s="1449"/>
      <c r="AV115" s="1449"/>
      <c r="AW115" s="1449"/>
      <c r="AX115" s="1449"/>
      <c r="AY115" s="1449"/>
      <c r="AZ115" s="1449"/>
      <c r="BA115" s="1424"/>
      <c r="BB115" s="1424"/>
      <c r="BC115" s="1406"/>
      <c r="BH115" s="1199"/>
    </row>
    <row r="116" spans="1:60">
      <c r="A116" s="828"/>
      <c r="B116" s="1093"/>
      <c r="C116" s="1509"/>
      <c r="D116" s="1509"/>
      <c r="E116" s="1328">
        <f t="shared" si="28"/>
        <v>0</v>
      </c>
      <c r="F116" s="828"/>
      <c r="G116" s="1035"/>
      <c r="H116" s="1093"/>
      <c r="I116" s="1094"/>
      <c r="J116" s="1094"/>
      <c r="K116" s="1095"/>
      <c r="L116" s="888">
        <f t="shared" si="29"/>
        <v>0</v>
      </c>
      <c r="M116" s="577"/>
      <c r="N116" s="577"/>
      <c r="O116" s="577"/>
      <c r="P116" s="577"/>
      <c r="Q116" s="577"/>
      <c r="R116" s="577"/>
      <c r="S116" s="577"/>
      <c r="T116" s="577"/>
      <c r="U116" s="577"/>
      <c r="V116" s="577"/>
      <c r="W116" s="837">
        <f t="shared" si="27"/>
        <v>0</v>
      </c>
      <c r="X116" s="910">
        <f t="shared" si="25"/>
        <v>0</v>
      </c>
      <c r="Y116" s="1096"/>
      <c r="Z116" s="1140">
        <f t="shared" si="30"/>
        <v>0</v>
      </c>
      <c r="AA116" s="1083">
        <f t="shared" si="31"/>
        <v>0</v>
      </c>
      <c r="AB116" s="1083">
        <f t="shared" si="32"/>
        <v>0</v>
      </c>
      <c r="AC116" s="1083">
        <f t="shared" si="33"/>
        <v>0</v>
      </c>
      <c r="AD116" s="1141">
        <f t="shared" si="34"/>
        <v>0</v>
      </c>
      <c r="AE116" s="1084">
        <f t="shared" si="35"/>
        <v>0</v>
      </c>
      <c r="AF116" s="1084">
        <f t="shared" si="36"/>
        <v>0</v>
      </c>
      <c r="AG116" s="1084">
        <f t="shared" si="37"/>
        <v>0</v>
      </c>
      <c r="AH116" s="1142">
        <f t="shared" si="38"/>
        <v>0</v>
      </c>
      <c r="AI116" s="1085">
        <f t="shared" si="39"/>
        <v>0</v>
      </c>
      <c r="AJ116" s="1085">
        <f t="shared" si="40"/>
        <v>0</v>
      </c>
      <c r="AK116" s="1085">
        <f t="shared" si="41"/>
        <v>0</v>
      </c>
      <c r="AL116" s="1067">
        <f t="shared" si="42"/>
        <v>0</v>
      </c>
      <c r="AM116" s="1067">
        <f t="shared" si="43"/>
        <v>0</v>
      </c>
      <c r="AN116" s="1067">
        <f t="shared" si="44"/>
        <v>0</v>
      </c>
      <c r="AO116" s="1068">
        <f t="shared" si="45"/>
        <v>0</v>
      </c>
      <c r="AP116" s="1068">
        <f t="shared" si="46"/>
        <v>0</v>
      </c>
      <c r="AQ116" s="1383">
        <f t="shared" si="47"/>
        <v>0</v>
      </c>
      <c r="AR116" s="1467">
        <f>IF(AND($G116&lt;&gt;"",$H116&gt;0,$K116&gt;0),$H116,0)</f>
        <v>0</v>
      </c>
      <c r="AS116" s="1439"/>
      <c r="AT116" s="1439"/>
      <c r="AU116" s="1449"/>
      <c r="AV116" s="1449"/>
      <c r="AW116" s="1449"/>
      <c r="AX116" s="1449"/>
      <c r="AY116" s="1449"/>
      <c r="AZ116" s="1449"/>
      <c r="BA116" s="1424"/>
      <c r="BB116" s="1424"/>
      <c r="BC116" s="1406"/>
    </row>
    <row r="117" spans="1:60">
      <c r="A117" s="1242" t="s">
        <v>480</v>
      </c>
      <c r="B117" s="824"/>
      <c r="C117" s="1326"/>
      <c r="D117" s="1509"/>
      <c r="E117" s="1328">
        <f t="shared" si="28"/>
        <v>0</v>
      </c>
      <c r="F117" s="1242" t="s">
        <v>480</v>
      </c>
      <c r="G117" s="1037"/>
      <c r="H117" s="824"/>
      <c r="I117" s="1744"/>
      <c r="J117" s="1745"/>
      <c r="K117" s="1745"/>
      <c r="L117" s="1745"/>
      <c r="M117" s="1745"/>
      <c r="N117" s="1745"/>
      <c r="O117" s="1745"/>
      <c r="P117" s="1745"/>
      <c r="Q117" s="1745"/>
      <c r="R117" s="1745"/>
      <c r="S117" s="1745"/>
      <c r="T117" s="1745"/>
      <c r="U117" s="1745"/>
      <c r="V117" s="1746"/>
      <c r="W117" s="1028"/>
      <c r="X117" s="910">
        <f>IF(ISERROR(W117/H117),0,(W117/H117))</f>
        <v>0</v>
      </c>
      <c r="Y117" s="1104"/>
      <c r="Z117" s="1051"/>
      <c r="AA117" s="1051"/>
      <c r="AB117" s="1051"/>
      <c r="AC117" s="1051"/>
      <c r="AD117" s="1051"/>
      <c r="AE117" s="1051"/>
      <c r="AF117" s="1051"/>
      <c r="AG117" s="1051"/>
      <c r="AH117" s="1051"/>
      <c r="AI117" s="1051"/>
      <c r="AJ117" s="1051"/>
      <c r="AK117" s="1051"/>
      <c r="AL117" s="1051"/>
      <c r="AM117" s="1051"/>
      <c r="AN117" s="1051"/>
      <c r="AO117" s="1051"/>
      <c r="AP117" s="1051"/>
      <c r="AQ117" s="1051"/>
      <c r="AR117" s="1051"/>
      <c r="AS117" s="1051"/>
      <c r="AT117" s="1051"/>
      <c r="AU117" s="1450"/>
      <c r="AV117" s="1450"/>
      <c r="AW117" s="1450"/>
      <c r="AX117" s="1450"/>
      <c r="AY117" s="1450"/>
      <c r="AZ117" s="1450"/>
      <c r="BA117" s="1425"/>
      <c r="BB117" s="1425"/>
      <c r="BC117" s="1407"/>
      <c r="BH117" s="1199"/>
    </row>
    <row r="118" spans="1:60">
      <c r="A118" s="1242" t="s">
        <v>480</v>
      </c>
      <c r="B118" s="824"/>
      <c r="C118" s="1327"/>
      <c r="D118" s="1509"/>
      <c r="E118" s="1328">
        <f t="shared" si="28"/>
        <v>0</v>
      </c>
      <c r="F118" s="1242" t="s">
        <v>480</v>
      </c>
      <c r="G118" s="1037"/>
      <c r="H118" s="824"/>
      <c r="I118" s="1747"/>
      <c r="J118" s="1748"/>
      <c r="K118" s="1748"/>
      <c r="L118" s="1748"/>
      <c r="M118" s="1748"/>
      <c r="N118" s="1748"/>
      <c r="O118" s="1748"/>
      <c r="P118" s="1748"/>
      <c r="Q118" s="1748"/>
      <c r="R118" s="1748"/>
      <c r="S118" s="1748"/>
      <c r="T118" s="1748"/>
      <c r="U118" s="1748"/>
      <c r="V118" s="1749"/>
      <c r="W118" s="1028"/>
      <c r="X118" s="910">
        <f t="shared" si="25"/>
        <v>0</v>
      </c>
      <c r="Y118" s="1104"/>
      <c r="Z118" s="1051"/>
      <c r="AA118" s="1051"/>
      <c r="AB118" s="1051"/>
      <c r="AC118" s="1051"/>
      <c r="AD118" s="1051"/>
      <c r="AE118" s="1051"/>
      <c r="AF118" s="1051"/>
      <c r="AG118" s="1051"/>
      <c r="AH118" s="1051"/>
      <c r="AI118" s="1051"/>
      <c r="AJ118" s="1051"/>
      <c r="AK118" s="1051"/>
      <c r="AL118" s="1051"/>
      <c r="AM118" s="1051"/>
      <c r="AN118" s="1051"/>
      <c r="AO118" s="1051"/>
      <c r="AP118" s="1051"/>
      <c r="AQ118" s="1051"/>
      <c r="AR118" s="1051"/>
      <c r="AS118" s="1051"/>
      <c r="AT118" s="1051"/>
      <c r="AU118" s="1450"/>
      <c r="AV118" s="1450"/>
      <c r="AW118" s="1450"/>
      <c r="AX118" s="1450"/>
      <c r="AY118" s="1450"/>
      <c r="AZ118" s="1450"/>
      <c r="BA118" s="1425"/>
      <c r="BB118" s="1425"/>
      <c r="BC118" s="1407"/>
      <c r="BH118" s="1199"/>
    </row>
    <row r="119" spans="1:60">
      <c r="A119" s="1242" t="s">
        <v>480</v>
      </c>
      <c r="B119" s="824"/>
      <c r="C119" s="1327"/>
      <c r="D119" s="1509"/>
      <c r="E119" s="1328">
        <f t="shared" si="28"/>
        <v>0</v>
      </c>
      <c r="F119" s="1242" t="s">
        <v>480</v>
      </c>
      <c r="G119" s="1037"/>
      <c r="H119" s="824"/>
      <c r="I119" s="1747"/>
      <c r="J119" s="1748"/>
      <c r="K119" s="1748"/>
      <c r="L119" s="1748"/>
      <c r="M119" s="1748"/>
      <c r="N119" s="1748"/>
      <c r="O119" s="1748"/>
      <c r="P119" s="1748"/>
      <c r="Q119" s="1748"/>
      <c r="R119" s="1748"/>
      <c r="S119" s="1748"/>
      <c r="T119" s="1748"/>
      <c r="U119" s="1748"/>
      <c r="V119" s="1749"/>
      <c r="W119" s="1028"/>
      <c r="X119" s="910">
        <f t="shared" si="25"/>
        <v>0</v>
      </c>
      <c r="Y119" s="1104"/>
      <c r="Z119" s="1051"/>
      <c r="AA119" s="1051"/>
      <c r="AB119" s="1051"/>
      <c r="AC119" s="1051"/>
      <c r="AD119" s="1051"/>
      <c r="AE119" s="1051"/>
      <c r="AF119" s="1051"/>
      <c r="AG119" s="1051"/>
      <c r="AH119" s="1051"/>
      <c r="AI119" s="1051"/>
      <c r="AJ119" s="1051"/>
      <c r="AK119" s="1051"/>
      <c r="AL119" s="1051"/>
      <c r="AM119" s="1051"/>
      <c r="AN119" s="1051"/>
      <c r="AO119" s="1051"/>
      <c r="AP119" s="1051"/>
      <c r="AQ119" s="1051"/>
      <c r="AR119" s="1051"/>
      <c r="AS119" s="1051"/>
      <c r="AT119" s="1051"/>
      <c r="AU119" s="1450"/>
      <c r="AV119" s="1450"/>
      <c r="AW119" s="1450"/>
      <c r="AX119" s="1450"/>
      <c r="AY119" s="1450"/>
      <c r="AZ119" s="1450"/>
      <c r="BA119" s="1425"/>
      <c r="BB119" s="1425"/>
      <c r="BC119" s="1407"/>
      <c r="BH119" s="1199"/>
    </row>
    <row r="120" spans="1:60">
      <c r="A120" s="1242" t="s">
        <v>480</v>
      </c>
      <c r="B120" s="824"/>
      <c r="C120" s="1327"/>
      <c r="D120" s="1509"/>
      <c r="E120" s="1328">
        <f t="shared" si="28"/>
        <v>0</v>
      </c>
      <c r="F120" s="1242" t="s">
        <v>480</v>
      </c>
      <c r="G120" s="1037"/>
      <c r="H120" s="824"/>
      <c r="I120" s="1747"/>
      <c r="J120" s="1748"/>
      <c r="K120" s="1748"/>
      <c r="L120" s="1748"/>
      <c r="M120" s="1748"/>
      <c r="N120" s="1748"/>
      <c r="O120" s="1748"/>
      <c r="P120" s="1748"/>
      <c r="Q120" s="1748"/>
      <c r="R120" s="1748"/>
      <c r="S120" s="1748"/>
      <c r="T120" s="1748"/>
      <c r="U120" s="1748"/>
      <c r="V120" s="1749"/>
      <c r="W120" s="1028"/>
      <c r="X120" s="910">
        <f t="shared" si="25"/>
        <v>0</v>
      </c>
      <c r="Y120" s="1104"/>
      <c r="Z120" s="1051"/>
      <c r="AA120" s="1051"/>
      <c r="AB120" s="1051"/>
      <c r="AC120" s="1051"/>
      <c r="AD120" s="1051"/>
      <c r="AE120" s="1051"/>
      <c r="AF120" s="1051"/>
      <c r="AG120" s="1051"/>
      <c r="AH120" s="1051"/>
      <c r="AI120" s="1051"/>
      <c r="AJ120" s="1051"/>
      <c r="AK120" s="1051"/>
      <c r="AL120" s="1051"/>
      <c r="AM120" s="1051"/>
      <c r="AN120" s="1051"/>
      <c r="AO120" s="1051"/>
      <c r="AP120" s="1051"/>
      <c r="AQ120" s="1051"/>
      <c r="AR120" s="1051"/>
      <c r="AS120" s="1051"/>
      <c r="AT120" s="1051"/>
      <c r="AU120" s="1450"/>
      <c r="AV120" s="1450"/>
      <c r="AW120" s="1450"/>
      <c r="AX120" s="1450"/>
      <c r="AY120" s="1450"/>
      <c r="AZ120" s="1450"/>
      <c r="BA120" s="1425"/>
      <c r="BB120" s="1425"/>
      <c r="BC120" s="1407"/>
    </row>
    <row r="121" spans="1:60" ht="13.5" thickBot="1">
      <c r="A121" s="1330" t="s">
        <v>480</v>
      </c>
      <c r="B121" s="1331"/>
      <c r="C121" s="1327"/>
      <c r="D121" s="1510"/>
      <c r="E121" s="1332">
        <f t="shared" si="28"/>
        <v>0</v>
      </c>
      <c r="F121" s="1242" t="s">
        <v>480</v>
      </c>
      <c r="G121" s="1037"/>
      <c r="H121" s="824"/>
      <c r="I121" s="1750"/>
      <c r="J121" s="1751"/>
      <c r="K121" s="1751"/>
      <c r="L121" s="1751"/>
      <c r="M121" s="1751"/>
      <c r="N121" s="1751"/>
      <c r="O121" s="1751"/>
      <c r="P121" s="1751"/>
      <c r="Q121" s="1751"/>
      <c r="R121" s="1751"/>
      <c r="S121" s="1751"/>
      <c r="T121" s="1751"/>
      <c r="U121" s="1751"/>
      <c r="V121" s="1752"/>
      <c r="W121" s="1028"/>
      <c r="X121" s="910">
        <f t="shared" si="25"/>
        <v>0</v>
      </c>
      <c r="Y121" s="1104"/>
      <c r="Z121" s="1051"/>
      <c r="AA121" s="1051"/>
      <c r="AB121" s="1051"/>
      <c r="AC121" s="1051"/>
      <c r="AD121" s="1051"/>
      <c r="AE121" s="1051"/>
      <c r="AF121" s="1051"/>
      <c r="AG121" s="1051"/>
      <c r="AH121" s="1051"/>
      <c r="AI121" s="1051"/>
      <c r="AJ121" s="1051"/>
      <c r="AK121" s="1051"/>
      <c r="AL121" s="1051"/>
      <c r="AM121" s="1051"/>
      <c r="AN121" s="1051"/>
      <c r="AO121" s="1051"/>
      <c r="AP121" s="1051"/>
      <c r="AQ121" s="1051"/>
      <c r="AR121" s="1051"/>
      <c r="AS121" s="1051"/>
      <c r="AT121" s="1051"/>
      <c r="AU121" s="1450"/>
      <c r="AV121" s="1450"/>
      <c r="AW121" s="1450"/>
      <c r="AX121" s="1450"/>
      <c r="AY121" s="1450"/>
      <c r="AZ121" s="1450"/>
      <c r="BA121" s="1425"/>
      <c r="BB121" s="1425"/>
      <c r="BC121" s="1407"/>
    </row>
    <row r="122" spans="1:60" ht="13.5" thickBot="1">
      <c r="A122" s="925" t="s">
        <v>514</v>
      </c>
      <c r="B122" s="1335">
        <f>SUM(B22:B121)</f>
        <v>0</v>
      </c>
      <c r="C122" s="1329">
        <f>IFERROR(SUM(C22:C116)/(B122-SUM(B117:B121)),0)</f>
        <v>0</v>
      </c>
      <c r="D122" s="1334">
        <f>SUM(D22:D121)</f>
        <v>0</v>
      </c>
      <c r="E122" s="1333">
        <f>IFERROR(D122/B122,0)</f>
        <v>0</v>
      </c>
      <c r="F122" s="1243" t="s">
        <v>514</v>
      </c>
      <c r="G122" s="1131"/>
      <c r="H122" s="643">
        <f>SUM(H22:H121)</f>
        <v>0</v>
      </c>
      <c r="I122" s="579"/>
      <c r="J122" s="579"/>
      <c r="K122" s="579"/>
      <c r="L122" s="1114">
        <f>IFERROR(SUM(L22:L116)/($H$122-SUM($H$117:$H$121)),0)</f>
        <v>0</v>
      </c>
      <c r="M122" s="821">
        <f>IFERROR(SUM(M22:M116)/($H$122-SUM($H$117:$H$121)),0)</f>
        <v>0</v>
      </c>
      <c r="N122" s="821">
        <f>IFERROR(SUM(N22:N116)/($H$122-SUM($H$117:$H$121)),0)</f>
        <v>0</v>
      </c>
      <c r="O122" s="821">
        <f t="shared" ref="O122:V122" si="49">IFERROR(SUM(O22:O116)/($H$122-SUM($H$117:$H$121)),0)</f>
        <v>0</v>
      </c>
      <c r="P122" s="821">
        <f t="shared" si="49"/>
        <v>0</v>
      </c>
      <c r="Q122" s="821">
        <f t="shared" si="49"/>
        <v>0</v>
      </c>
      <c r="R122" s="821">
        <f t="shared" si="49"/>
        <v>0</v>
      </c>
      <c r="S122" s="821">
        <f t="shared" si="49"/>
        <v>0</v>
      </c>
      <c r="T122" s="821">
        <f t="shared" si="49"/>
        <v>0</v>
      </c>
      <c r="U122" s="825">
        <f t="shared" si="49"/>
        <v>0</v>
      </c>
      <c r="V122" s="821">
        <f t="shared" si="49"/>
        <v>0</v>
      </c>
      <c r="W122" s="822">
        <f>SUM(W22:W121)</f>
        <v>0</v>
      </c>
      <c r="X122" s="827">
        <f>IFERROR(SUM(W122/H122),0)</f>
        <v>0</v>
      </c>
      <c r="Y122" s="1052"/>
      <c r="Z122" s="1052"/>
      <c r="AA122" s="1052"/>
      <c r="AB122" s="1052"/>
      <c r="AC122" s="1052"/>
      <c r="AD122" s="1052"/>
      <c r="AE122" s="1052"/>
      <c r="AF122" s="1052"/>
      <c r="AG122" s="1052"/>
      <c r="AH122" s="1052"/>
      <c r="AI122" s="1052"/>
      <c r="AJ122" s="1052"/>
      <c r="AK122" s="1052"/>
      <c r="AL122" s="1052"/>
      <c r="AM122" s="1052"/>
      <c r="AN122" s="1052"/>
      <c r="AO122" s="1052"/>
      <c r="AP122" s="1052"/>
      <c r="AQ122" s="1052"/>
      <c r="AR122" s="1052"/>
      <c r="AS122" s="1052"/>
      <c r="AT122" s="1052"/>
      <c r="AU122" s="1451"/>
      <c r="AV122" s="1451"/>
      <c r="AW122" s="1451"/>
      <c r="AX122" s="1451"/>
      <c r="AY122" s="1451"/>
      <c r="AZ122" s="1451"/>
      <c r="BA122" s="1426"/>
      <c r="BB122" s="1426"/>
      <c r="BC122" s="1408"/>
      <c r="BH122" s="1200"/>
    </row>
    <row r="123" spans="1:60" ht="14.25" customHeight="1">
      <c r="F123" s="911"/>
      <c r="W123" s="898"/>
      <c r="X123" s="912"/>
      <c r="Y123" s="1105"/>
      <c r="Z123" s="1053"/>
      <c r="AA123" s="1053"/>
      <c r="AB123" s="1053"/>
      <c r="AC123" s="1053"/>
      <c r="AD123" s="1053"/>
      <c r="AE123" s="1053"/>
      <c r="AF123" s="1053"/>
      <c r="AG123" s="1053"/>
      <c r="AH123" s="1053"/>
      <c r="AI123" s="1053"/>
      <c r="AJ123" s="1053"/>
      <c r="AK123" s="1053"/>
      <c r="AL123" s="1053"/>
      <c r="AM123" s="1053"/>
      <c r="AN123" s="1053"/>
      <c r="AO123" s="1053"/>
      <c r="AP123" s="1053"/>
      <c r="AQ123" s="1053"/>
      <c r="AR123" s="1053"/>
      <c r="AS123" s="1053"/>
      <c r="AT123" s="1053"/>
      <c r="AU123" s="1452"/>
      <c r="AV123" s="1452"/>
      <c r="AW123" s="1452"/>
      <c r="AX123" s="1452"/>
      <c r="AY123" s="1452"/>
      <c r="AZ123" s="1452"/>
      <c r="BA123" s="1427"/>
      <c r="BB123" s="1427"/>
      <c r="BC123" s="1409"/>
      <c r="BH123" s="1199"/>
    </row>
    <row r="124" spans="1:60">
      <c r="A124" s="317" t="s">
        <v>513</v>
      </c>
      <c r="F124" s="924" t="s">
        <v>513</v>
      </c>
      <c r="G124" s="317"/>
      <c r="O124" s="913"/>
      <c r="P124" s="913"/>
      <c r="Q124" s="913"/>
      <c r="R124" s="914"/>
      <c r="S124" s="914"/>
      <c r="T124" s="914"/>
      <c r="U124" s="914"/>
      <c r="V124" s="914"/>
      <c r="W124" s="914"/>
      <c r="X124" s="915"/>
      <c r="Y124" s="1106"/>
      <c r="Z124" s="914"/>
      <c r="AA124" s="914"/>
      <c r="AB124" s="914"/>
      <c r="AC124" s="914"/>
      <c r="AD124" s="914"/>
      <c r="AE124" s="914"/>
      <c r="AF124" s="914"/>
      <c r="AG124" s="914"/>
      <c r="AH124" s="914"/>
      <c r="AI124" s="914"/>
      <c r="AJ124" s="914"/>
      <c r="AK124" s="914"/>
      <c r="AL124" s="914"/>
      <c r="AM124" s="914"/>
      <c r="AN124" s="914"/>
      <c r="AO124" s="914"/>
      <c r="AP124" s="914"/>
      <c r="AQ124" s="914"/>
      <c r="AR124" s="914"/>
      <c r="AS124" s="914"/>
      <c r="AT124" s="914"/>
      <c r="AU124" s="1453"/>
      <c r="AV124" s="1453"/>
      <c r="AW124" s="1453"/>
      <c r="AX124" s="1453"/>
      <c r="AY124" s="1453"/>
      <c r="AZ124" s="1453"/>
      <c r="BA124" s="1428"/>
      <c r="BB124" s="1428"/>
      <c r="BC124" s="1410"/>
    </row>
    <row r="125" spans="1:60">
      <c r="A125" s="828"/>
      <c r="B125" s="1093"/>
      <c r="C125" s="1509"/>
      <c r="D125" s="1509"/>
      <c r="E125" s="1328">
        <f t="shared" ref="E125" si="50">IFERROR(D125/B125,0)</f>
        <v>0</v>
      </c>
      <c r="F125" s="829"/>
      <c r="G125" s="1036"/>
      <c r="H125" s="934"/>
      <c r="I125" s="839"/>
      <c r="J125" s="839"/>
      <c r="K125" s="889"/>
      <c r="L125" s="888">
        <f>IFERROR(K125*H125,"")</f>
        <v>0</v>
      </c>
      <c r="M125" s="577"/>
      <c r="N125" s="577"/>
      <c r="O125" s="577"/>
      <c r="P125" s="577"/>
      <c r="Q125" s="577"/>
      <c r="R125" s="577"/>
      <c r="S125" s="577"/>
      <c r="T125" s="577"/>
      <c r="U125" s="577"/>
      <c r="V125" s="577"/>
      <c r="W125" s="580">
        <f t="shared" ref="W125:W156" si="51">IFERROR(IF(F125&lt;&gt;"GfB",(SUM(L125:O125,Q125,U125)*12+(S125+T125))*(100+$O$12+$O$13)%+((P125+R125+V125)*12),(SUM(L125:O125,Q125,U125)*12+(S125+T125))*(100+$O$15+$O$13)%+((P125+R125+V125)*12)),0)</f>
        <v>0</v>
      </c>
      <c r="X125" s="916">
        <f>IF(ISERROR(W125/H125),0,(W125/H125))</f>
        <v>0</v>
      </c>
      <c r="Y125" s="1096"/>
      <c r="Z125" s="1140">
        <f>(IF(AND($G125="PFK/BFK",$H125&gt;0,$K125&gt;0),($L125+$M125),0))</f>
        <v>0</v>
      </c>
      <c r="AA125" s="1083">
        <f t="shared" ref="AA125:AA188" si="52">(IF(AND($G125="PFK/BFK",$H125&gt;0,$K125&gt;0),$N125,0))</f>
        <v>0</v>
      </c>
      <c r="AB125" s="1083">
        <f t="shared" ref="AB125:AB188" si="53">(IF(AND($G125="PFK/BFK",$H125&gt;0,$K125&gt;0),($O125+$P125),0))</f>
        <v>0</v>
      </c>
      <c r="AC125" s="1083">
        <f t="shared" ref="AC125:AC188" si="54">(IF(AND($G125="PFK/BFK",$H125&gt;0,$K125&gt;0),(($S125+$T125)/12),0))</f>
        <v>0</v>
      </c>
      <c r="AD125" s="1141">
        <f>(IF(AND($G125="PK/BK",$H125&gt;0,$K125&gt;0),($L125+$M125),0))</f>
        <v>0</v>
      </c>
      <c r="AE125" s="1084">
        <f t="shared" ref="AE125:AE188" si="55">(IF(AND($G125="PK/BK",$H125&gt;0,$K125&gt;0),$N125,0))</f>
        <v>0</v>
      </c>
      <c r="AF125" s="1084">
        <f t="shared" ref="AF125:AF188" si="56">(IF(AND($G125="PK/BK",$H125&gt;0,$K125&gt;0),($O125+$P125),0))</f>
        <v>0</v>
      </c>
      <c r="AG125" s="1084">
        <f t="shared" ref="AG125:AG188" si="57">(IF(AND($G125="PK/BK",$H125&gt;0,$K125&gt;0),(($S125+$T125)/12),0))</f>
        <v>0</v>
      </c>
      <c r="AH125" s="1142">
        <f t="shared" ref="AH125:AH188" si="58">(IF(AND($G125="PK/BK o.",$H125&gt;0,$K125&gt;0),($L125+$M125),0))</f>
        <v>0</v>
      </c>
      <c r="AI125" s="1085">
        <f t="shared" ref="AI125:AI188" si="59">(IF(AND($G125="PK/BK o.",$H125&gt;0,$K125&gt;0),$N125,0))</f>
        <v>0</v>
      </c>
      <c r="AJ125" s="1085">
        <f t="shared" ref="AJ125:AJ188" si="60">(IF(AND($G125="PK/BK o.",$H125&gt;0,$K125&gt;0),($O125+$P125),0))</f>
        <v>0</v>
      </c>
      <c r="AK125" s="1085">
        <f t="shared" ref="AK125:AK188" si="61">(IF(AND($G125="PK/BK o.",$H125&gt;0,$K125&gt;0),(($S125+$T125)/12),0))</f>
        <v>0</v>
      </c>
      <c r="AL125" s="1067">
        <f t="shared" ref="AL125:AL188" si="62">IF(AND($G125="PFK/BFK",$H125&gt;0,$K125&gt;0),$H125,0)</f>
        <v>0</v>
      </c>
      <c r="AM125" s="1067">
        <f t="shared" ref="AM125:AM188" si="63">IF(AND($G125="PK/BK",$H125&gt;0,$K125&gt;0),$H125,0)</f>
        <v>0</v>
      </c>
      <c r="AN125" s="1067">
        <f t="shared" ref="AN125:AN188" si="64">IF(AND($G125="PK/BK o.",$H125&gt;0,$K125&gt;0),$H125,0)</f>
        <v>0</v>
      </c>
      <c r="AO125" s="1068">
        <f t="shared" ref="AO125:AO188" si="65">IF(AND($G125="PFK/BFK",$H125&gt;0,$K125&gt;0),$W125,0)</f>
        <v>0</v>
      </c>
      <c r="AP125" s="1068">
        <f t="shared" ref="AP125:AP188" si="66">IF(AND($G125="PK/BK",$H125&gt;0,$K125&gt;0),$W125,0)</f>
        <v>0</v>
      </c>
      <c r="AQ125" s="1068">
        <f t="shared" ref="AQ125:AQ188" si="67">IF(AND($G125="PK/BK o.",$H125&gt;0,$K125&gt;0),$W125,0)</f>
        <v>0</v>
      </c>
      <c r="AR125" s="1382">
        <f>AL125</f>
        <v>0</v>
      </c>
      <c r="AS125" s="1382">
        <f>AM125</f>
        <v>0</v>
      </c>
      <c r="AT125" s="1382">
        <f>AN125</f>
        <v>0</v>
      </c>
      <c r="AU125" s="1449"/>
      <c r="AV125" s="1449"/>
      <c r="AW125" s="1449"/>
      <c r="AX125" s="1449"/>
      <c r="AY125" s="1449"/>
      <c r="AZ125" s="1449"/>
      <c r="BA125" s="1424"/>
      <c r="BB125" s="1424"/>
      <c r="BC125" s="1406"/>
    </row>
    <row r="126" spans="1:60">
      <c r="A126" s="828"/>
      <c r="B126" s="1093"/>
      <c r="C126" s="1509"/>
      <c r="D126" s="1509"/>
      <c r="E126" s="1328">
        <f t="shared" ref="E126:E189" si="68">IFERROR(D126/B126,0)</f>
        <v>0</v>
      </c>
      <c r="F126" s="1130"/>
      <c r="G126" s="1036"/>
      <c r="H126" s="934"/>
      <c r="I126" s="839"/>
      <c r="J126" s="839"/>
      <c r="K126" s="889"/>
      <c r="L126" s="888">
        <f t="shared" ref="L126:L188" si="69">IFERROR(K126*H126,"")</f>
        <v>0</v>
      </c>
      <c r="M126" s="577"/>
      <c r="N126" s="577"/>
      <c r="O126" s="577"/>
      <c r="P126" s="577"/>
      <c r="Q126" s="577"/>
      <c r="R126" s="577"/>
      <c r="S126" s="577"/>
      <c r="T126" s="577"/>
      <c r="U126" s="577"/>
      <c r="V126" s="577"/>
      <c r="W126" s="580">
        <f t="shared" si="51"/>
        <v>0</v>
      </c>
      <c r="X126" s="916">
        <f t="shared" ref="X126:X223" si="70">IF(ISERROR(W126/H126),0,(W126/H126))</f>
        <v>0</v>
      </c>
      <c r="Y126" s="1096"/>
      <c r="Z126" s="1140">
        <f t="shared" ref="Z126:Z188" si="71">(IF(AND($G126="PFK/BFK",$H126&gt;0,$K126&gt;0),($L126+$M126),0))</f>
        <v>0</v>
      </c>
      <c r="AA126" s="1083">
        <f t="shared" si="52"/>
        <v>0</v>
      </c>
      <c r="AB126" s="1083">
        <f t="shared" si="53"/>
        <v>0</v>
      </c>
      <c r="AC126" s="1083">
        <f t="shared" si="54"/>
        <v>0</v>
      </c>
      <c r="AD126" s="1141">
        <f t="shared" ref="AD126:AD188" si="72">(IF(AND($G126="PK/BK",$H126&gt;0,$K126&gt;0),($L126+$M126),0))</f>
        <v>0</v>
      </c>
      <c r="AE126" s="1084">
        <f t="shared" si="55"/>
        <v>0</v>
      </c>
      <c r="AF126" s="1084">
        <f t="shared" si="56"/>
        <v>0</v>
      </c>
      <c r="AG126" s="1084">
        <f t="shared" si="57"/>
        <v>0</v>
      </c>
      <c r="AH126" s="1142">
        <f t="shared" si="58"/>
        <v>0</v>
      </c>
      <c r="AI126" s="1085">
        <f t="shared" si="59"/>
        <v>0</v>
      </c>
      <c r="AJ126" s="1085">
        <f t="shared" si="60"/>
        <v>0</v>
      </c>
      <c r="AK126" s="1085">
        <f t="shared" si="61"/>
        <v>0</v>
      </c>
      <c r="AL126" s="1067">
        <f t="shared" si="62"/>
        <v>0</v>
      </c>
      <c r="AM126" s="1067">
        <f t="shared" si="63"/>
        <v>0</v>
      </c>
      <c r="AN126" s="1067">
        <f t="shared" si="64"/>
        <v>0</v>
      </c>
      <c r="AO126" s="1068">
        <f t="shared" si="65"/>
        <v>0</v>
      </c>
      <c r="AP126" s="1068">
        <f t="shared" si="66"/>
        <v>0</v>
      </c>
      <c r="AQ126" s="1068">
        <f t="shared" si="67"/>
        <v>0</v>
      </c>
      <c r="AR126" s="1382">
        <f t="shared" ref="AR126:AR189" si="73">AL126</f>
        <v>0</v>
      </c>
      <c r="AS126" s="1382">
        <f t="shared" ref="AS126:AS189" si="74">AM126</f>
        <v>0</v>
      </c>
      <c r="AT126" s="1382">
        <f t="shared" ref="AT126:AT189" si="75">AN126</f>
        <v>0</v>
      </c>
      <c r="AU126" s="1449"/>
      <c r="AV126" s="1449"/>
      <c r="AW126" s="1449"/>
      <c r="AX126" s="1449"/>
      <c r="AY126" s="1449"/>
      <c r="AZ126" s="1449"/>
      <c r="BA126" s="1424"/>
      <c r="BB126" s="1424"/>
      <c r="BC126" s="1406"/>
      <c r="BH126" s="1201"/>
    </row>
    <row r="127" spans="1:60">
      <c r="A127" s="828"/>
      <c r="B127" s="1093"/>
      <c r="C127" s="1509"/>
      <c r="D127" s="1509"/>
      <c r="E127" s="1328">
        <f t="shared" si="68"/>
        <v>0</v>
      </c>
      <c r="F127" s="828"/>
      <c r="G127" s="1036"/>
      <c r="H127" s="934"/>
      <c r="I127" s="839"/>
      <c r="J127" s="839"/>
      <c r="K127" s="889"/>
      <c r="L127" s="888">
        <f t="shared" si="69"/>
        <v>0</v>
      </c>
      <c r="M127" s="577"/>
      <c r="N127" s="577"/>
      <c r="O127" s="577"/>
      <c r="P127" s="577"/>
      <c r="Q127" s="577"/>
      <c r="R127" s="577"/>
      <c r="S127" s="577"/>
      <c r="T127" s="577"/>
      <c r="U127" s="577"/>
      <c r="V127" s="577"/>
      <c r="W127" s="580">
        <f t="shared" si="51"/>
        <v>0</v>
      </c>
      <c r="X127" s="916">
        <f t="shared" si="70"/>
        <v>0</v>
      </c>
      <c r="Y127" s="1096"/>
      <c r="Z127" s="1140">
        <f t="shared" si="71"/>
        <v>0</v>
      </c>
      <c r="AA127" s="1083">
        <f t="shared" si="52"/>
        <v>0</v>
      </c>
      <c r="AB127" s="1083">
        <f t="shared" si="53"/>
        <v>0</v>
      </c>
      <c r="AC127" s="1083">
        <f t="shared" si="54"/>
        <v>0</v>
      </c>
      <c r="AD127" s="1141">
        <f t="shared" si="72"/>
        <v>0</v>
      </c>
      <c r="AE127" s="1084">
        <f t="shared" si="55"/>
        <v>0</v>
      </c>
      <c r="AF127" s="1084">
        <f t="shared" si="56"/>
        <v>0</v>
      </c>
      <c r="AG127" s="1084">
        <f t="shared" si="57"/>
        <v>0</v>
      </c>
      <c r="AH127" s="1142">
        <f t="shared" si="58"/>
        <v>0</v>
      </c>
      <c r="AI127" s="1085">
        <f t="shared" si="59"/>
        <v>0</v>
      </c>
      <c r="AJ127" s="1085">
        <f t="shared" si="60"/>
        <v>0</v>
      </c>
      <c r="AK127" s="1085">
        <f t="shared" si="61"/>
        <v>0</v>
      </c>
      <c r="AL127" s="1067">
        <f t="shared" si="62"/>
        <v>0</v>
      </c>
      <c r="AM127" s="1067">
        <f t="shared" si="63"/>
        <v>0</v>
      </c>
      <c r="AN127" s="1067">
        <f t="shared" si="64"/>
        <v>0</v>
      </c>
      <c r="AO127" s="1068">
        <f t="shared" si="65"/>
        <v>0</v>
      </c>
      <c r="AP127" s="1068">
        <f t="shared" si="66"/>
        <v>0</v>
      </c>
      <c r="AQ127" s="1068">
        <f t="shared" si="67"/>
        <v>0</v>
      </c>
      <c r="AR127" s="1382">
        <f t="shared" si="73"/>
        <v>0</v>
      </c>
      <c r="AS127" s="1382">
        <f t="shared" si="74"/>
        <v>0</v>
      </c>
      <c r="AT127" s="1382">
        <f t="shared" si="75"/>
        <v>0</v>
      </c>
      <c r="AU127" s="1449"/>
      <c r="AV127" s="1449"/>
      <c r="AW127" s="1449"/>
      <c r="AX127" s="1449"/>
      <c r="AY127" s="1449"/>
      <c r="AZ127" s="1449"/>
      <c r="BA127" s="1424"/>
      <c r="BB127" s="1424"/>
      <c r="BC127" s="1406"/>
    </row>
    <row r="128" spans="1:60">
      <c r="A128" s="828"/>
      <c r="B128" s="1093"/>
      <c r="C128" s="1509"/>
      <c r="D128" s="1509"/>
      <c r="E128" s="1328">
        <f t="shared" si="68"/>
        <v>0</v>
      </c>
      <c r="F128" s="828"/>
      <c r="G128" s="1036"/>
      <c r="H128" s="934"/>
      <c r="I128" s="839"/>
      <c r="J128" s="839"/>
      <c r="K128" s="889"/>
      <c r="L128" s="888">
        <f t="shared" si="69"/>
        <v>0</v>
      </c>
      <c r="M128" s="577"/>
      <c r="N128" s="577"/>
      <c r="O128" s="577"/>
      <c r="P128" s="577"/>
      <c r="Q128" s="577"/>
      <c r="R128" s="577"/>
      <c r="S128" s="577"/>
      <c r="T128" s="577"/>
      <c r="U128" s="577"/>
      <c r="V128" s="577"/>
      <c r="W128" s="580">
        <f t="shared" si="51"/>
        <v>0</v>
      </c>
      <c r="X128" s="916">
        <f t="shared" si="70"/>
        <v>0</v>
      </c>
      <c r="Y128" s="1096"/>
      <c r="Z128" s="1140">
        <f t="shared" si="71"/>
        <v>0</v>
      </c>
      <c r="AA128" s="1083">
        <f t="shared" si="52"/>
        <v>0</v>
      </c>
      <c r="AB128" s="1083">
        <f t="shared" si="53"/>
        <v>0</v>
      </c>
      <c r="AC128" s="1083">
        <f t="shared" si="54"/>
        <v>0</v>
      </c>
      <c r="AD128" s="1141">
        <f t="shared" si="72"/>
        <v>0</v>
      </c>
      <c r="AE128" s="1084">
        <f t="shared" si="55"/>
        <v>0</v>
      </c>
      <c r="AF128" s="1084">
        <f t="shared" si="56"/>
        <v>0</v>
      </c>
      <c r="AG128" s="1084">
        <f t="shared" si="57"/>
        <v>0</v>
      </c>
      <c r="AH128" s="1142">
        <f t="shared" si="58"/>
        <v>0</v>
      </c>
      <c r="AI128" s="1085">
        <f t="shared" si="59"/>
        <v>0</v>
      </c>
      <c r="AJ128" s="1085">
        <f t="shared" si="60"/>
        <v>0</v>
      </c>
      <c r="AK128" s="1085">
        <f t="shared" si="61"/>
        <v>0</v>
      </c>
      <c r="AL128" s="1067">
        <f t="shared" si="62"/>
        <v>0</v>
      </c>
      <c r="AM128" s="1067">
        <f t="shared" si="63"/>
        <v>0</v>
      </c>
      <c r="AN128" s="1067">
        <f t="shared" si="64"/>
        <v>0</v>
      </c>
      <c r="AO128" s="1068">
        <f t="shared" si="65"/>
        <v>0</v>
      </c>
      <c r="AP128" s="1068">
        <f t="shared" si="66"/>
        <v>0</v>
      </c>
      <c r="AQ128" s="1068">
        <f t="shared" si="67"/>
        <v>0</v>
      </c>
      <c r="AR128" s="1382">
        <f t="shared" si="73"/>
        <v>0</v>
      </c>
      <c r="AS128" s="1382">
        <f t="shared" si="74"/>
        <v>0</v>
      </c>
      <c r="AT128" s="1382">
        <f t="shared" si="75"/>
        <v>0</v>
      </c>
      <c r="AU128" s="1449"/>
      <c r="AV128" s="1449"/>
      <c r="AW128" s="1449"/>
      <c r="AX128" s="1449"/>
      <c r="AY128" s="1449"/>
      <c r="AZ128" s="1449"/>
      <c r="BA128" s="1424"/>
      <c r="BB128" s="1424"/>
      <c r="BC128" s="1406"/>
    </row>
    <row r="129" spans="1:61">
      <c r="A129" s="828"/>
      <c r="B129" s="1093"/>
      <c r="C129" s="1509"/>
      <c r="D129" s="1509"/>
      <c r="E129" s="1328">
        <f t="shared" si="68"/>
        <v>0</v>
      </c>
      <c r="F129" s="828"/>
      <c r="G129" s="1036"/>
      <c r="H129" s="934"/>
      <c r="I129" s="839"/>
      <c r="J129" s="839"/>
      <c r="K129" s="889"/>
      <c r="L129" s="888">
        <f t="shared" si="69"/>
        <v>0</v>
      </c>
      <c r="M129" s="577"/>
      <c r="N129" s="577"/>
      <c r="O129" s="577"/>
      <c r="P129" s="577"/>
      <c r="Q129" s="577"/>
      <c r="R129" s="577"/>
      <c r="S129" s="577"/>
      <c r="T129" s="577"/>
      <c r="U129" s="577"/>
      <c r="V129" s="577"/>
      <c r="W129" s="580">
        <f t="shared" si="51"/>
        <v>0</v>
      </c>
      <c r="X129" s="916">
        <f t="shared" si="70"/>
        <v>0</v>
      </c>
      <c r="Y129" s="1096"/>
      <c r="Z129" s="1140">
        <f t="shared" si="71"/>
        <v>0</v>
      </c>
      <c r="AA129" s="1083">
        <f t="shared" si="52"/>
        <v>0</v>
      </c>
      <c r="AB129" s="1083">
        <f t="shared" si="53"/>
        <v>0</v>
      </c>
      <c r="AC129" s="1083">
        <f t="shared" si="54"/>
        <v>0</v>
      </c>
      <c r="AD129" s="1141">
        <f t="shared" si="72"/>
        <v>0</v>
      </c>
      <c r="AE129" s="1084">
        <f t="shared" si="55"/>
        <v>0</v>
      </c>
      <c r="AF129" s="1084">
        <f t="shared" si="56"/>
        <v>0</v>
      </c>
      <c r="AG129" s="1084">
        <f t="shared" si="57"/>
        <v>0</v>
      </c>
      <c r="AH129" s="1142">
        <f t="shared" si="58"/>
        <v>0</v>
      </c>
      <c r="AI129" s="1085">
        <f t="shared" si="59"/>
        <v>0</v>
      </c>
      <c r="AJ129" s="1085">
        <f t="shared" si="60"/>
        <v>0</v>
      </c>
      <c r="AK129" s="1085">
        <f t="shared" si="61"/>
        <v>0</v>
      </c>
      <c r="AL129" s="1067">
        <f t="shared" si="62"/>
        <v>0</v>
      </c>
      <c r="AM129" s="1067">
        <f t="shared" si="63"/>
        <v>0</v>
      </c>
      <c r="AN129" s="1067">
        <f t="shared" si="64"/>
        <v>0</v>
      </c>
      <c r="AO129" s="1068">
        <f t="shared" si="65"/>
        <v>0</v>
      </c>
      <c r="AP129" s="1068">
        <f t="shared" si="66"/>
        <v>0</v>
      </c>
      <c r="AQ129" s="1068">
        <f t="shared" si="67"/>
        <v>0</v>
      </c>
      <c r="AR129" s="1382">
        <f t="shared" si="73"/>
        <v>0</v>
      </c>
      <c r="AS129" s="1382">
        <f t="shared" si="74"/>
        <v>0</v>
      </c>
      <c r="AT129" s="1382">
        <f t="shared" si="75"/>
        <v>0</v>
      </c>
      <c r="AU129" s="1449"/>
      <c r="AV129" s="1449"/>
      <c r="AW129" s="1449"/>
      <c r="AX129" s="1449"/>
      <c r="AY129" s="1449"/>
      <c r="AZ129" s="1449"/>
      <c r="BA129" s="1424"/>
      <c r="BB129" s="1424"/>
      <c r="BC129" s="1406"/>
    </row>
    <row r="130" spans="1:61">
      <c r="A130" s="828"/>
      <c r="B130" s="1093"/>
      <c r="C130" s="1509"/>
      <c r="D130" s="1509"/>
      <c r="E130" s="1328">
        <f t="shared" si="68"/>
        <v>0</v>
      </c>
      <c r="F130" s="828"/>
      <c r="G130" s="1036"/>
      <c r="H130" s="934"/>
      <c r="I130" s="839"/>
      <c r="J130" s="839"/>
      <c r="K130" s="889"/>
      <c r="L130" s="888">
        <f t="shared" si="69"/>
        <v>0</v>
      </c>
      <c r="M130" s="577"/>
      <c r="N130" s="577"/>
      <c r="O130" s="577"/>
      <c r="P130" s="577"/>
      <c r="Q130" s="577"/>
      <c r="R130" s="577"/>
      <c r="S130" s="577"/>
      <c r="T130" s="577"/>
      <c r="U130" s="577"/>
      <c r="V130" s="577"/>
      <c r="W130" s="580">
        <f t="shared" si="51"/>
        <v>0</v>
      </c>
      <c r="X130" s="916">
        <f t="shared" si="70"/>
        <v>0</v>
      </c>
      <c r="Y130" s="1096"/>
      <c r="Z130" s="1140">
        <f t="shared" si="71"/>
        <v>0</v>
      </c>
      <c r="AA130" s="1083">
        <f t="shared" si="52"/>
        <v>0</v>
      </c>
      <c r="AB130" s="1083">
        <f t="shared" si="53"/>
        <v>0</v>
      </c>
      <c r="AC130" s="1083">
        <f t="shared" si="54"/>
        <v>0</v>
      </c>
      <c r="AD130" s="1141">
        <f t="shared" si="72"/>
        <v>0</v>
      </c>
      <c r="AE130" s="1084">
        <f t="shared" si="55"/>
        <v>0</v>
      </c>
      <c r="AF130" s="1084">
        <f t="shared" si="56"/>
        <v>0</v>
      </c>
      <c r="AG130" s="1084">
        <f t="shared" si="57"/>
        <v>0</v>
      </c>
      <c r="AH130" s="1142">
        <f t="shared" si="58"/>
        <v>0</v>
      </c>
      <c r="AI130" s="1085">
        <f t="shared" si="59"/>
        <v>0</v>
      </c>
      <c r="AJ130" s="1085">
        <f t="shared" si="60"/>
        <v>0</v>
      </c>
      <c r="AK130" s="1085">
        <f t="shared" si="61"/>
        <v>0</v>
      </c>
      <c r="AL130" s="1067">
        <f t="shared" si="62"/>
        <v>0</v>
      </c>
      <c r="AM130" s="1067">
        <f t="shared" si="63"/>
        <v>0</v>
      </c>
      <c r="AN130" s="1067">
        <f t="shared" si="64"/>
        <v>0</v>
      </c>
      <c r="AO130" s="1068">
        <f t="shared" si="65"/>
        <v>0</v>
      </c>
      <c r="AP130" s="1068">
        <f t="shared" si="66"/>
        <v>0</v>
      </c>
      <c r="AQ130" s="1068">
        <f t="shared" si="67"/>
        <v>0</v>
      </c>
      <c r="AR130" s="1382">
        <f t="shared" si="73"/>
        <v>0</v>
      </c>
      <c r="AS130" s="1382">
        <f t="shared" si="74"/>
        <v>0</v>
      </c>
      <c r="AT130" s="1382">
        <f t="shared" si="75"/>
        <v>0</v>
      </c>
      <c r="AU130" s="1449"/>
      <c r="AV130" s="1449"/>
      <c r="AW130" s="1449"/>
      <c r="AX130" s="1449"/>
      <c r="AY130" s="1449"/>
      <c r="AZ130" s="1449"/>
      <c r="BA130" s="1424"/>
      <c r="BB130" s="1424"/>
      <c r="BC130" s="1406"/>
    </row>
    <row r="131" spans="1:61">
      <c r="A131" s="828"/>
      <c r="B131" s="1093"/>
      <c r="C131" s="1509"/>
      <c r="D131" s="1509"/>
      <c r="E131" s="1328">
        <f t="shared" si="68"/>
        <v>0</v>
      </c>
      <c r="F131" s="828"/>
      <c r="G131" s="1036"/>
      <c r="H131" s="934"/>
      <c r="I131" s="839"/>
      <c r="J131" s="839"/>
      <c r="K131" s="889"/>
      <c r="L131" s="888">
        <f t="shared" si="69"/>
        <v>0</v>
      </c>
      <c r="M131" s="577"/>
      <c r="N131" s="577"/>
      <c r="O131" s="577"/>
      <c r="P131" s="577"/>
      <c r="Q131" s="577"/>
      <c r="R131" s="577"/>
      <c r="S131" s="577"/>
      <c r="T131" s="577"/>
      <c r="U131" s="577"/>
      <c r="V131" s="577"/>
      <c r="W131" s="580">
        <f t="shared" si="51"/>
        <v>0</v>
      </c>
      <c r="X131" s="916">
        <f t="shared" si="70"/>
        <v>0</v>
      </c>
      <c r="Y131" s="1096"/>
      <c r="Z131" s="1140">
        <f t="shared" si="71"/>
        <v>0</v>
      </c>
      <c r="AA131" s="1083">
        <f t="shared" si="52"/>
        <v>0</v>
      </c>
      <c r="AB131" s="1083">
        <f t="shared" si="53"/>
        <v>0</v>
      </c>
      <c r="AC131" s="1083">
        <f t="shared" si="54"/>
        <v>0</v>
      </c>
      <c r="AD131" s="1141">
        <f t="shared" si="72"/>
        <v>0</v>
      </c>
      <c r="AE131" s="1084">
        <f t="shared" si="55"/>
        <v>0</v>
      </c>
      <c r="AF131" s="1084">
        <f t="shared" si="56"/>
        <v>0</v>
      </c>
      <c r="AG131" s="1084">
        <f t="shared" si="57"/>
        <v>0</v>
      </c>
      <c r="AH131" s="1142">
        <f t="shared" si="58"/>
        <v>0</v>
      </c>
      <c r="AI131" s="1085">
        <f t="shared" si="59"/>
        <v>0</v>
      </c>
      <c r="AJ131" s="1085">
        <f t="shared" si="60"/>
        <v>0</v>
      </c>
      <c r="AK131" s="1085">
        <f t="shared" si="61"/>
        <v>0</v>
      </c>
      <c r="AL131" s="1067">
        <f t="shared" si="62"/>
        <v>0</v>
      </c>
      <c r="AM131" s="1067">
        <f t="shared" si="63"/>
        <v>0</v>
      </c>
      <c r="AN131" s="1067">
        <f t="shared" si="64"/>
        <v>0</v>
      </c>
      <c r="AO131" s="1068">
        <f t="shared" si="65"/>
        <v>0</v>
      </c>
      <c r="AP131" s="1068">
        <f t="shared" si="66"/>
        <v>0</v>
      </c>
      <c r="AQ131" s="1068">
        <f t="shared" si="67"/>
        <v>0</v>
      </c>
      <c r="AR131" s="1382">
        <f t="shared" si="73"/>
        <v>0</v>
      </c>
      <c r="AS131" s="1382">
        <f t="shared" si="74"/>
        <v>0</v>
      </c>
      <c r="AT131" s="1382">
        <f t="shared" si="75"/>
        <v>0</v>
      </c>
      <c r="AU131" s="1449"/>
      <c r="AV131" s="1449"/>
      <c r="AW131" s="1449"/>
      <c r="AX131" s="1449"/>
      <c r="AY131" s="1449"/>
      <c r="AZ131" s="1449"/>
      <c r="BA131" s="1424"/>
      <c r="BB131" s="1424"/>
      <c r="BC131" s="1406"/>
    </row>
    <row r="132" spans="1:61">
      <c r="A132" s="828"/>
      <c r="B132" s="1093"/>
      <c r="C132" s="1509"/>
      <c r="D132" s="1509"/>
      <c r="E132" s="1328">
        <f t="shared" si="68"/>
        <v>0</v>
      </c>
      <c r="F132" s="828"/>
      <c r="G132" s="1036"/>
      <c r="H132" s="934"/>
      <c r="I132" s="839"/>
      <c r="J132" s="839"/>
      <c r="K132" s="889"/>
      <c r="L132" s="888">
        <f t="shared" si="69"/>
        <v>0</v>
      </c>
      <c r="M132" s="577"/>
      <c r="N132" s="577"/>
      <c r="O132" s="577"/>
      <c r="P132" s="577"/>
      <c r="Q132" s="577"/>
      <c r="R132" s="577"/>
      <c r="S132" s="577"/>
      <c r="T132" s="577"/>
      <c r="U132" s="577"/>
      <c r="V132" s="577"/>
      <c r="W132" s="580">
        <f t="shared" si="51"/>
        <v>0</v>
      </c>
      <c r="X132" s="916">
        <f t="shared" si="70"/>
        <v>0</v>
      </c>
      <c r="Y132" s="1096"/>
      <c r="Z132" s="1140">
        <f t="shared" si="71"/>
        <v>0</v>
      </c>
      <c r="AA132" s="1083">
        <f t="shared" si="52"/>
        <v>0</v>
      </c>
      <c r="AB132" s="1083">
        <f t="shared" si="53"/>
        <v>0</v>
      </c>
      <c r="AC132" s="1083">
        <f t="shared" si="54"/>
        <v>0</v>
      </c>
      <c r="AD132" s="1141">
        <f t="shared" si="72"/>
        <v>0</v>
      </c>
      <c r="AE132" s="1084">
        <f t="shared" si="55"/>
        <v>0</v>
      </c>
      <c r="AF132" s="1084">
        <f t="shared" si="56"/>
        <v>0</v>
      </c>
      <c r="AG132" s="1084">
        <f t="shared" si="57"/>
        <v>0</v>
      </c>
      <c r="AH132" s="1142">
        <f t="shared" si="58"/>
        <v>0</v>
      </c>
      <c r="AI132" s="1085">
        <f t="shared" si="59"/>
        <v>0</v>
      </c>
      <c r="AJ132" s="1085">
        <f t="shared" si="60"/>
        <v>0</v>
      </c>
      <c r="AK132" s="1085">
        <f t="shared" si="61"/>
        <v>0</v>
      </c>
      <c r="AL132" s="1067">
        <f t="shared" si="62"/>
        <v>0</v>
      </c>
      <c r="AM132" s="1067">
        <f t="shared" si="63"/>
        <v>0</v>
      </c>
      <c r="AN132" s="1067">
        <f t="shared" si="64"/>
        <v>0</v>
      </c>
      <c r="AO132" s="1068">
        <f t="shared" si="65"/>
        <v>0</v>
      </c>
      <c r="AP132" s="1068">
        <f t="shared" si="66"/>
        <v>0</v>
      </c>
      <c r="AQ132" s="1068">
        <f t="shared" si="67"/>
        <v>0</v>
      </c>
      <c r="AR132" s="1382">
        <f t="shared" si="73"/>
        <v>0</v>
      </c>
      <c r="AS132" s="1382">
        <f t="shared" si="74"/>
        <v>0</v>
      </c>
      <c r="AT132" s="1382">
        <f t="shared" si="75"/>
        <v>0</v>
      </c>
      <c r="AU132" s="1449"/>
      <c r="AV132" s="1449"/>
      <c r="AW132" s="1449"/>
      <c r="AX132" s="1449"/>
      <c r="AY132" s="1449"/>
      <c r="AZ132" s="1449"/>
      <c r="BA132" s="1424"/>
      <c r="BB132" s="1424"/>
      <c r="BC132" s="1406"/>
    </row>
    <row r="133" spans="1:61">
      <c r="A133" s="828"/>
      <c r="B133" s="1093"/>
      <c r="C133" s="1509"/>
      <c r="D133" s="1509"/>
      <c r="E133" s="1328">
        <f t="shared" si="68"/>
        <v>0</v>
      </c>
      <c r="F133" s="828"/>
      <c r="G133" s="1036"/>
      <c r="H133" s="934"/>
      <c r="I133" s="839"/>
      <c r="J133" s="839"/>
      <c r="K133" s="889"/>
      <c r="L133" s="888">
        <f t="shared" si="69"/>
        <v>0</v>
      </c>
      <c r="M133" s="577"/>
      <c r="N133" s="577"/>
      <c r="O133" s="577"/>
      <c r="P133" s="577"/>
      <c r="Q133" s="577"/>
      <c r="R133" s="577"/>
      <c r="S133" s="577"/>
      <c r="T133" s="577"/>
      <c r="U133" s="577"/>
      <c r="V133" s="577"/>
      <c r="W133" s="580">
        <f t="shared" si="51"/>
        <v>0</v>
      </c>
      <c r="X133" s="916">
        <f t="shared" si="70"/>
        <v>0</v>
      </c>
      <c r="Y133" s="1096"/>
      <c r="Z133" s="1140">
        <f t="shared" si="71"/>
        <v>0</v>
      </c>
      <c r="AA133" s="1083">
        <f t="shared" si="52"/>
        <v>0</v>
      </c>
      <c r="AB133" s="1083">
        <f t="shared" si="53"/>
        <v>0</v>
      </c>
      <c r="AC133" s="1083">
        <f t="shared" si="54"/>
        <v>0</v>
      </c>
      <c r="AD133" s="1141">
        <f t="shared" si="72"/>
        <v>0</v>
      </c>
      <c r="AE133" s="1084">
        <f t="shared" si="55"/>
        <v>0</v>
      </c>
      <c r="AF133" s="1084">
        <f t="shared" si="56"/>
        <v>0</v>
      </c>
      <c r="AG133" s="1084">
        <f t="shared" si="57"/>
        <v>0</v>
      </c>
      <c r="AH133" s="1142">
        <f t="shared" si="58"/>
        <v>0</v>
      </c>
      <c r="AI133" s="1085">
        <f t="shared" si="59"/>
        <v>0</v>
      </c>
      <c r="AJ133" s="1085">
        <f t="shared" si="60"/>
        <v>0</v>
      </c>
      <c r="AK133" s="1085">
        <f t="shared" si="61"/>
        <v>0</v>
      </c>
      <c r="AL133" s="1067">
        <f t="shared" si="62"/>
        <v>0</v>
      </c>
      <c r="AM133" s="1067">
        <f t="shared" si="63"/>
        <v>0</v>
      </c>
      <c r="AN133" s="1067">
        <f t="shared" si="64"/>
        <v>0</v>
      </c>
      <c r="AO133" s="1068">
        <f t="shared" si="65"/>
        <v>0</v>
      </c>
      <c r="AP133" s="1068">
        <f t="shared" si="66"/>
        <v>0</v>
      </c>
      <c r="AQ133" s="1068">
        <f t="shared" si="67"/>
        <v>0</v>
      </c>
      <c r="AR133" s="1382">
        <f t="shared" si="73"/>
        <v>0</v>
      </c>
      <c r="AS133" s="1382">
        <f t="shared" si="74"/>
        <v>0</v>
      </c>
      <c r="AT133" s="1382">
        <f t="shared" si="75"/>
        <v>0</v>
      </c>
      <c r="AU133" s="1449"/>
      <c r="AV133" s="1449"/>
      <c r="AW133" s="1449"/>
      <c r="AX133" s="1449"/>
      <c r="AY133" s="1449"/>
      <c r="AZ133" s="1449"/>
      <c r="BA133" s="1424"/>
      <c r="BB133" s="1424"/>
      <c r="BC133" s="1406"/>
    </row>
    <row r="134" spans="1:61">
      <c r="A134" s="828"/>
      <c r="B134" s="1093"/>
      <c r="C134" s="1509"/>
      <c r="D134" s="1509"/>
      <c r="E134" s="1328">
        <f t="shared" si="68"/>
        <v>0</v>
      </c>
      <c r="F134" s="828"/>
      <c r="G134" s="1036"/>
      <c r="H134" s="934"/>
      <c r="I134" s="839"/>
      <c r="J134" s="839"/>
      <c r="K134" s="889"/>
      <c r="L134" s="888">
        <f t="shared" si="69"/>
        <v>0</v>
      </c>
      <c r="M134" s="577"/>
      <c r="N134" s="577"/>
      <c r="O134" s="577"/>
      <c r="P134" s="577"/>
      <c r="Q134" s="577"/>
      <c r="R134" s="577"/>
      <c r="S134" s="577"/>
      <c r="T134" s="577"/>
      <c r="U134" s="577"/>
      <c r="V134" s="577"/>
      <c r="W134" s="580">
        <f t="shared" si="51"/>
        <v>0</v>
      </c>
      <c r="X134" s="916">
        <f t="shared" si="70"/>
        <v>0</v>
      </c>
      <c r="Y134" s="1096"/>
      <c r="Z134" s="1140">
        <f t="shared" si="71"/>
        <v>0</v>
      </c>
      <c r="AA134" s="1083">
        <f t="shared" si="52"/>
        <v>0</v>
      </c>
      <c r="AB134" s="1083">
        <f t="shared" si="53"/>
        <v>0</v>
      </c>
      <c r="AC134" s="1083">
        <f t="shared" si="54"/>
        <v>0</v>
      </c>
      <c r="AD134" s="1141">
        <f t="shared" si="72"/>
        <v>0</v>
      </c>
      <c r="AE134" s="1084">
        <f t="shared" si="55"/>
        <v>0</v>
      </c>
      <c r="AF134" s="1084">
        <f t="shared" si="56"/>
        <v>0</v>
      </c>
      <c r="AG134" s="1084">
        <f t="shared" si="57"/>
        <v>0</v>
      </c>
      <c r="AH134" s="1142">
        <f t="shared" si="58"/>
        <v>0</v>
      </c>
      <c r="AI134" s="1085">
        <f t="shared" si="59"/>
        <v>0</v>
      </c>
      <c r="AJ134" s="1085">
        <f t="shared" si="60"/>
        <v>0</v>
      </c>
      <c r="AK134" s="1085">
        <f t="shared" si="61"/>
        <v>0</v>
      </c>
      <c r="AL134" s="1067">
        <f t="shared" si="62"/>
        <v>0</v>
      </c>
      <c r="AM134" s="1067">
        <f t="shared" si="63"/>
        <v>0</v>
      </c>
      <c r="AN134" s="1067">
        <f t="shared" si="64"/>
        <v>0</v>
      </c>
      <c r="AO134" s="1068">
        <f t="shared" si="65"/>
        <v>0</v>
      </c>
      <c r="AP134" s="1068">
        <f t="shared" si="66"/>
        <v>0</v>
      </c>
      <c r="AQ134" s="1068">
        <f t="shared" si="67"/>
        <v>0</v>
      </c>
      <c r="AR134" s="1382">
        <f t="shared" si="73"/>
        <v>0</v>
      </c>
      <c r="AS134" s="1382">
        <f t="shared" si="74"/>
        <v>0</v>
      </c>
      <c r="AT134" s="1382">
        <f t="shared" si="75"/>
        <v>0</v>
      </c>
      <c r="AU134" s="1449"/>
      <c r="AV134" s="1449"/>
      <c r="AW134" s="1449"/>
      <c r="AX134" s="1449"/>
      <c r="AY134" s="1449"/>
      <c r="AZ134" s="1449"/>
      <c r="BA134" s="1424"/>
      <c r="BB134" s="1424"/>
      <c r="BC134" s="1406"/>
    </row>
    <row r="135" spans="1:61">
      <c r="A135" s="828"/>
      <c r="B135" s="1093"/>
      <c r="C135" s="1509"/>
      <c r="D135" s="1509"/>
      <c r="E135" s="1328">
        <f t="shared" si="68"/>
        <v>0</v>
      </c>
      <c r="F135" s="828"/>
      <c r="G135" s="1036"/>
      <c r="H135" s="934"/>
      <c r="I135" s="839"/>
      <c r="J135" s="839"/>
      <c r="K135" s="889"/>
      <c r="L135" s="888">
        <f t="shared" si="69"/>
        <v>0</v>
      </c>
      <c r="M135" s="577"/>
      <c r="N135" s="577"/>
      <c r="O135" s="577"/>
      <c r="P135" s="577"/>
      <c r="Q135" s="577"/>
      <c r="R135" s="577"/>
      <c r="S135" s="577"/>
      <c r="T135" s="577"/>
      <c r="U135" s="577"/>
      <c r="V135" s="577"/>
      <c r="W135" s="580">
        <f t="shared" si="51"/>
        <v>0</v>
      </c>
      <c r="X135" s="916">
        <f t="shared" si="70"/>
        <v>0</v>
      </c>
      <c r="Y135" s="1096"/>
      <c r="Z135" s="1140">
        <f t="shared" si="71"/>
        <v>0</v>
      </c>
      <c r="AA135" s="1083">
        <f t="shared" si="52"/>
        <v>0</v>
      </c>
      <c r="AB135" s="1083">
        <f t="shared" si="53"/>
        <v>0</v>
      </c>
      <c r="AC135" s="1083">
        <f t="shared" si="54"/>
        <v>0</v>
      </c>
      <c r="AD135" s="1141">
        <f t="shared" si="72"/>
        <v>0</v>
      </c>
      <c r="AE135" s="1084">
        <f t="shared" si="55"/>
        <v>0</v>
      </c>
      <c r="AF135" s="1084">
        <f t="shared" si="56"/>
        <v>0</v>
      </c>
      <c r="AG135" s="1084">
        <f t="shared" si="57"/>
        <v>0</v>
      </c>
      <c r="AH135" s="1142">
        <f t="shared" si="58"/>
        <v>0</v>
      </c>
      <c r="AI135" s="1085">
        <f t="shared" si="59"/>
        <v>0</v>
      </c>
      <c r="AJ135" s="1085">
        <f t="shared" si="60"/>
        <v>0</v>
      </c>
      <c r="AK135" s="1085">
        <f t="shared" si="61"/>
        <v>0</v>
      </c>
      <c r="AL135" s="1067">
        <f t="shared" si="62"/>
        <v>0</v>
      </c>
      <c r="AM135" s="1067">
        <f t="shared" si="63"/>
        <v>0</v>
      </c>
      <c r="AN135" s="1067">
        <f t="shared" si="64"/>
        <v>0</v>
      </c>
      <c r="AO135" s="1068">
        <f t="shared" si="65"/>
        <v>0</v>
      </c>
      <c r="AP135" s="1068">
        <f t="shared" si="66"/>
        <v>0</v>
      </c>
      <c r="AQ135" s="1068">
        <f t="shared" si="67"/>
        <v>0</v>
      </c>
      <c r="AR135" s="1382">
        <f t="shared" si="73"/>
        <v>0</v>
      </c>
      <c r="AS135" s="1382">
        <f t="shared" si="74"/>
        <v>0</v>
      </c>
      <c r="AT135" s="1382">
        <f t="shared" si="75"/>
        <v>0</v>
      </c>
      <c r="AU135" s="1449"/>
      <c r="AV135" s="1449"/>
      <c r="AW135" s="1449"/>
      <c r="AX135" s="1449"/>
      <c r="AY135" s="1449"/>
      <c r="AZ135" s="1449"/>
      <c r="BA135" s="1424"/>
      <c r="BB135" s="1424"/>
      <c r="BC135" s="1406"/>
    </row>
    <row r="136" spans="1:61">
      <c r="A136" s="828"/>
      <c r="B136" s="1093"/>
      <c r="C136" s="1509"/>
      <c r="D136" s="1509"/>
      <c r="E136" s="1328">
        <f t="shared" si="68"/>
        <v>0</v>
      </c>
      <c r="F136" s="828"/>
      <c r="G136" s="1036"/>
      <c r="H136" s="934"/>
      <c r="I136" s="839"/>
      <c r="J136" s="839"/>
      <c r="K136" s="889"/>
      <c r="L136" s="888">
        <f t="shared" si="69"/>
        <v>0</v>
      </c>
      <c r="M136" s="577"/>
      <c r="N136" s="577"/>
      <c r="O136" s="577"/>
      <c r="P136" s="577"/>
      <c r="Q136" s="577"/>
      <c r="R136" s="577"/>
      <c r="S136" s="577"/>
      <c r="T136" s="577"/>
      <c r="U136" s="577"/>
      <c r="V136" s="577"/>
      <c r="W136" s="580">
        <f t="shared" si="51"/>
        <v>0</v>
      </c>
      <c r="X136" s="916">
        <f t="shared" si="70"/>
        <v>0</v>
      </c>
      <c r="Y136" s="1096"/>
      <c r="Z136" s="1140">
        <f t="shared" si="71"/>
        <v>0</v>
      </c>
      <c r="AA136" s="1083">
        <f t="shared" si="52"/>
        <v>0</v>
      </c>
      <c r="AB136" s="1083">
        <f t="shared" si="53"/>
        <v>0</v>
      </c>
      <c r="AC136" s="1083">
        <f t="shared" si="54"/>
        <v>0</v>
      </c>
      <c r="AD136" s="1141">
        <f t="shared" si="72"/>
        <v>0</v>
      </c>
      <c r="AE136" s="1084">
        <f t="shared" si="55"/>
        <v>0</v>
      </c>
      <c r="AF136" s="1084">
        <f t="shared" si="56"/>
        <v>0</v>
      </c>
      <c r="AG136" s="1084">
        <f t="shared" si="57"/>
        <v>0</v>
      </c>
      <c r="AH136" s="1142">
        <f t="shared" si="58"/>
        <v>0</v>
      </c>
      <c r="AI136" s="1085">
        <f t="shared" si="59"/>
        <v>0</v>
      </c>
      <c r="AJ136" s="1085">
        <f t="shared" si="60"/>
        <v>0</v>
      </c>
      <c r="AK136" s="1085">
        <f t="shared" si="61"/>
        <v>0</v>
      </c>
      <c r="AL136" s="1067">
        <f t="shared" si="62"/>
        <v>0</v>
      </c>
      <c r="AM136" s="1067">
        <f t="shared" si="63"/>
        <v>0</v>
      </c>
      <c r="AN136" s="1067">
        <f t="shared" si="64"/>
        <v>0</v>
      </c>
      <c r="AO136" s="1068">
        <f t="shared" si="65"/>
        <v>0</v>
      </c>
      <c r="AP136" s="1068">
        <f t="shared" si="66"/>
        <v>0</v>
      </c>
      <c r="AQ136" s="1068">
        <f t="shared" si="67"/>
        <v>0</v>
      </c>
      <c r="AR136" s="1382">
        <f t="shared" si="73"/>
        <v>0</v>
      </c>
      <c r="AS136" s="1382">
        <f t="shared" si="74"/>
        <v>0</v>
      </c>
      <c r="AT136" s="1382">
        <f t="shared" si="75"/>
        <v>0</v>
      </c>
      <c r="AU136" s="1449"/>
      <c r="AV136" s="1449"/>
      <c r="AW136" s="1449"/>
      <c r="AX136" s="1449"/>
      <c r="AY136" s="1449"/>
      <c r="AZ136" s="1449"/>
      <c r="BA136" s="1424"/>
      <c r="BB136" s="1424"/>
      <c r="BC136" s="1406"/>
    </row>
    <row r="137" spans="1:61">
      <c r="A137" s="828"/>
      <c r="B137" s="1093"/>
      <c r="C137" s="1509"/>
      <c r="D137" s="1509"/>
      <c r="E137" s="1328">
        <f t="shared" si="68"/>
        <v>0</v>
      </c>
      <c r="F137" s="828"/>
      <c r="G137" s="1036"/>
      <c r="H137" s="934"/>
      <c r="I137" s="839"/>
      <c r="J137" s="839"/>
      <c r="K137" s="889"/>
      <c r="L137" s="888">
        <f t="shared" si="69"/>
        <v>0</v>
      </c>
      <c r="M137" s="577"/>
      <c r="N137" s="577"/>
      <c r="O137" s="577"/>
      <c r="P137" s="577"/>
      <c r="Q137" s="577"/>
      <c r="R137" s="577"/>
      <c r="S137" s="577"/>
      <c r="T137" s="577"/>
      <c r="U137" s="577"/>
      <c r="V137" s="577"/>
      <c r="W137" s="580">
        <f t="shared" si="51"/>
        <v>0</v>
      </c>
      <c r="X137" s="916">
        <f t="shared" si="70"/>
        <v>0</v>
      </c>
      <c r="Y137" s="1096"/>
      <c r="Z137" s="1140">
        <f t="shared" si="71"/>
        <v>0</v>
      </c>
      <c r="AA137" s="1083">
        <f t="shared" si="52"/>
        <v>0</v>
      </c>
      <c r="AB137" s="1083">
        <f t="shared" si="53"/>
        <v>0</v>
      </c>
      <c r="AC137" s="1083">
        <f t="shared" si="54"/>
        <v>0</v>
      </c>
      <c r="AD137" s="1141">
        <f t="shared" si="72"/>
        <v>0</v>
      </c>
      <c r="AE137" s="1084">
        <f t="shared" si="55"/>
        <v>0</v>
      </c>
      <c r="AF137" s="1084">
        <f t="shared" si="56"/>
        <v>0</v>
      </c>
      <c r="AG137" s="1084">
        <f t="shared" si="57"/>
        <v>0</v>
      </c>
      <c r="AH137" s="1142">
        <f t="shared" si="58"/>
        <v>0</v>
      </c>
      <c r="AI137" s="1085">
        <f t="shared" si="59"/>
        <v>0</v>
      </c>
      <c r="AJ137" s="1085">
        <f t="shared" si="60"/>
        <v>0</v>
      </c>
      <c r="AK137" s="1085">
        <f t="shared" si="61"/>
        <v>0</v>
      </c>
      <c r="AL137" s="1067">
        <f t="shared" si="62"/>
        <v>0</v>
      </c>
      <c r="AM137" s="1067">
        <f t="shared" si="63"/>
        <v>0</v>
      </c>
      <c r="AN137" s="1067">
        <f t="shared" si="64"/>
        <v>0</v>
      </c>
      <c r="AO137" s="1068">
        <f t="shared" si="65"/>
        <v>0</v>
      </c>
      <c r="AP137" s="1068">
        <f t="shared" si="66"/>
        <v>0</v>
      </c>
      <c r="AQ137" s="1068">
        <f t="shared" si="67"/>
        <v>0</v>
      </c>
      <c r="AR137" s="1382">
        <f t="shared" si="73"/>
        <v>0</v>
      </c>
      <c r="AS137" s="1382">
        <f t="shared" si="74"/>
        <v>0</v>
      </c>
      <c r="AT137" s="1382">
        <f t="shared" si="75"/>
        <v>0</v>
      </c>
      <c r="AU137" s="1449"/>
      <c r="AV137" s="1449"/>
      <c r="AW137" s="1449"/>
      <c r="AX137" s="1449"/>
      <c r="AY137" s="1449"/>
      <c r="AZ137" s="1449"/>
      <c r="BA137" s="1424"/>
      <c r="BB137" s="1424"/>
      <c r="BC137" s="1406"/>
    </row>
    <row r="138" spans="1:61">
      <c r="A138" s="828"/>
      <c r="B138" s="1093"/>
      <c r="C138" s="1509"/>
      <c r="D138" s="1509"/>
      <c r="E138" s="1328">
        <f t="shared" si="68"/>
        <v>0</v>
      </c>
      <c r="F138" s="828"/>
      <c r="G138" s="1036"/>
      <c r="H138" s="934"/>
      <c r="I138" s="839"/>
      <c r="J138" s="839"/>
      <c r="K138" s="889"/>
      <c r="L138" s="888">
        <f t="shared" si="69"/>
        <v>0</v>
      </c>
      <c r="M138" s="577"/>
      <c r="N138" s="577"/>
      <c r="O138" s="577"/>
      <c r="P138" s="577"/>
      <c r="Q138" s="577"/>
      <c r="R138" s="577"/>
      <c r="S138" s="577"/>
      <c r="T138" s="577"/>
      <c r="U138" s="577"/>
      <c r="V138" s="577"/>
      <c r="W138" s="580">
        <f t="shared" si="51"/>
        <v>0</v>
      </c>
      <c r="X138" s="916">
        <f t="shared" si="70"/>
        <v>0</v>
      </c>
      <c r="Y138" s="1096"/>
      <c r="Z138" s="1140">
        <f t="shared" si="71"/>
        <v>0</v>
      </c>
      <c r="AA138" s="1083">
        <f t="shared" si="52"/>
        <v>0</v>
      </c>
      <c r="AB138" s="1083">
        <f t="shared" si="53"/>
        <v>0</v>
      </c>
      <c r="AC138" s="1083">
        <f t="shared" si="54"/>
        <v>0</v>
      </c>
      <c r="AD138" s="1141">
        <f t="shared" si="72"/>
        <v>0</v>
      </c>
      <c r="AE138" s="1084">
        <f t="shared" si="55"/>
        <v>0</v>
      </c>
      <c r="AF138" s="1084">
        <f t="shared" si="56"/>
        <v>0</v>
      </c>
      <c r="AG138" s="1084">
        <f t="shared" si="57"/>
        <v>0</v>
      </c>
      <c r="AH138" s="1142">
        <f t="shared" si="58"/>
        <v>0</v>
      </c>
      <c r="AI138" s="1085">
        <f t="shared" si="59"/>
        <v>0</v>
      </c>
      <c r="AJ138" s="1085">
        <f t="shared" si="60"/>
        <v>0</v>
      </c>
      <c r="AK138" s="1085">
        <f t="shared" si="61"/>
        <v>0</v>
      </c>
      <c r="AL138" s="1067">
        <f t="shared" si="62"/>
        <v>0</v>
      </c>
      <c r="AM138" s="1067">
        <f t="shared" si="63"/>
        <v>0</v>
      </c>
      <c r="AN138" s="1067">
        <f t="shared" si="64"/>
        <v>0</v>
      </c>
      <c r="AO138" s="1068">
        <f t="shared" si="65"/>
        <v>0</v>
      </c>
      <c r="AP138" s="1068">
        <f t="shared" si="66"/>
        <v>0</v>
      </c>
      <c r="AQ138" s="1068">
        <f t="shared" si="67"/>
        <v>0</v>
      </c>
      <c r="AR138" s="1382">
        <f t="shared" si="73"/>
        <v>0</v>
      </c>
      <c r="AS138" s="1382">
        <f t="shared" si="74"/>
        <v>0</v>
      </c>
      <c r="AT138" s="1382">
        <f t="shared" si="75"/>
        <v>0</v>
      </c>
      <c r="AU138" s="1449"/>
      <c r="AV138" s="1449"/>
      <c r="AW138" s="1449"/>
      <c r="AX138" s="1449"/>
      <c r="AY138" s="1449"/>
      <c r="AZ138" s="1449"/>
      <c r="BA138" s="1424"/>
      <c r="BB138" s="1424"/>
      <c r="BC138" s="1406"/>
      <c r="BI138" s="1199"/>
    </row>
    <row r="139" spans="1:61">
      <c r="A139" s="828"/>
      <c r="B139" s="1093"/>
      <c r="C139" s="1509"/>
      <c r="D139" s="1509"/>
      <c r="E139" s="1328">
        <f t="shared" si="68"/>
        <v>0</v>
      </c>
      <c r="F139" s="828"/>
      <c r="G139" s="1036"/>
      <c r="H139" s="934"/>
      <c r="I139" s="839"/>
      <c r="J139" s="839"/>
      <c r="K139" s="889"/>
      <c r="L139" s="888">
        <f t="shared" si="69"/>
        <v>0</v>
      </c>
      <c r="M139" s="577"/>
      <c r="N139" s="577"/>
      <c r="O139" s="577"/>
      <c r="P139" s="577"/>
      <c r="Q139" s="577"/>
      <c r="R139" s="577"/>
      <c r="S139" s="577"/>
      <c r="T139" s="577"/>
      <c r="U139" s="577"/>
      <c r="V139" s="577"/>
      <c r="W139" s="580">
        <f t="shared" si="51"/>
        <v>0</v>
      </c>
      <c r="X139" s="916">
        <f t="shared" ref="X139:X202" si="76">IF(ISERROR(W139/H139),0,(W139/H139))</f>
        <v>0</v>
      </c>
      <c r="Y139" s="1096"/>
      <c r="Z139" s="1140">
        <f t="shared" si="71"/>
        <v>0</v>
      </c>
      <c r="AA139" s="1083">
        <f t="shared" si="52"/>
        <v>0</v>
      </c>
      <c r="AB139" s="1083">
        <f t="shared" si="53"/>
        <v>0</v>
      </c>
      <c r="AC139" s="1083">
        <f t="shared" si="54"/>
        <v>0</v>
      </c>
      <c r="AD139" s="1141">
        <f t="shared" si="72"/>
        <v>0</v>
      </c>
      <c r="AE139" s="1084">
        <f t="shared" si="55"/>
        <v>0</v>
      </c>
      <c r="AF139" s="1084">
        <f t="shared" si="56"/>
        <v>0</v>
      </c>
      <c r="AG139" s="1084">
        <f t="shared" si="57"/>
        <v>0</v>
      </c>
      <c r="AH139" s="1142">
        <f t="shared" si="58"/>
        <v>0</v>
      </c>
      <c r="AI139" s="1085">
        <f t="shared" si="59"/>
        <v>0</v>
      </c>
      <c r="AJ139" s="1085">
        <f t="shared" si="60"/>
        <v>0</v>
      </c>
      <c r="AK139" s="1085">
        <f t="shared" si="61"/>
        <v>0</v>
      </c>
      <c r="AL139" s="1067">
        <f t="shared" si="62"/>
        <v>0</v>
      </c>
      <c r="AM139" s="1067">
        <f t="shared" si="63"/>
        <v>0</v>
      </c>
      <c r="AN139" s="1067">
        <f t="shared" si="64"/>
        <v>0</v>
      </c>
      <c r="AO139" s="1068">
        <f t="shared" si="65"/>
        <v>0</v>
      </c>
      <c r="AP139" s="1068">
        <f t="shared" si="66"/>
        <v>0</v>
      </c>
      <c r="AQ139" s="1068">
        <f t="shared" si="67"/>
        <v>0</v>
      </c>
      <c r="AR139" s="1382">
        <f t="shared" si="73"/>
        <v>0</v>
      </c>
      <c r="AS139" s="1382">
        <f t="shared" si="74"/>
        <v>0</v>
      </c>
      <c r="AT139" s="1382">
        <f t="shared" si="75"/>
        <v>0</v>
      </c>
      <c r="AU139" s="1449"/>
      <c r="AV139" s="1449"/>
      <c r="AW139" s="1449"/>
      <c r="AX139" s="1449"/>
      <c r="AY139" s="1449"/>
      <c r="AZ139" s="1449"/>
      <c r="BA139" s="1424"/>
      <c r="BB139" s="1424"/>
      <c r="BC139" s="1406"/>
      <c r="BI139" s="1199"/>
    </row>
    <row r="140" spans="1:61">
      <c r="A140" s="828"/>
      <c r="B140" s="1093"/>
      <c r="C140" s="1509"/>
      <c r="D140" s="1509"/>
      <c r="E140" s="1328">
        <f t="shared" si="68"/>
        <v>0</v>
      </c>
      <c r="F140" s="828"/>
      <c r="G140" s="1036"/>
      <c r="H140" s="934"/>
      <c r="I140" s="839"/>
      <c r="J140" s="839"/>
      <c r="K140" s="889"/>
      <c r="L140" s="888">
        <f t="shared" si="69"/>
        <v>0</v>
      </c>
      <c r="M140" s="577"/>
      <c r="N140" s="577"/>
      <c r="O140" s="577"/>
      <c r="P140" s="577"/>
      <c r="Q140" s="577"/>
      <c r="R140" s="577"/>
      <c r="S140" s="577"/>
      <c r="T140" s="577"/>
      <c r="U140" s="577"/>
      <c r="V140" s="577"/>
      <c r="W140" s="580">
        <f t="shared" si="51"/>
        <v>0</v>
      </c>
      <c r="X140" s="916">
        <f t="shared" si="76"/>
        <v>0</v>
      </c>
      <c r="Y140" s="1096"/>
      <c r="Z140" s="1140">
        <f t="shared" si="71"/>
        <v>0</v>
      </c>
      <c r="AA140" s="1083">
        <f t="shared" si="52"/>
        <v>0</v>
      </c>
      <c r="AB140" s="1083">
        <f t="shared" si="53"/>
        <v>0</v>
      </c>
      <c r="AC140" s="1083">
        <f t="shared" si="54"/>
        <v>0</v>
      </c>
      <c r="AD140" s="1141">
        <f t="shared" si="72"/>
        <v>0</v>
      </c>
      <c r="AE140" s="1084">
        <f t="shared" si="55"/>
        <v>0</v>
      </c>
      <c r="AF140" s="1084">
        <f t="shared" si="56"/>
        <v>0</v>
      </c>
      <c r="AG140" s="1084">
        <f t="shared" si="57"/>
        <v>0</v>
      </c>
      <c r="AH140" s="1142">
        <f t="shared" si="58"/>
        <v>0</v>
      </c>
      <c r="AI140" s="1085">
        <f t="shared" si="59"/>
        <v>0</v>
      </c>
      <c r="AJ140" s="1085">
        <f t="shared" si="60"/>
        <v>0</v>
      </c>
      <c r="AK140" s="1085">
        <f t="shared" si="61"/>
        <v>0</v>
      </c>
      <c r="AL140" s="1067">
        <f t="shared" si="62"/>
        <v>0</v>
      </c>
      <c r="AM140" s="1067">
        <f t="shared" si="63"/>
        <v>0</v>
      </c>
      <c r="AN140" s="1067">
        <f t="shared" si="64"/>
        <v>0</v>
      </c>
      <c r="AO140" s="1068">
        <f t="shared" si="65"/>
        <v>0</v>
      </c>
      <c r="AP140" s="1068">
        <f t="shared" si="66"/>
        <v>0</v>
      </c>
      <c r="AQ140" s="1068">
        <f t="shared" si="67"/>
        <v>0</v>
      </c>
      <c r="AR140" s="1382">
        <f t="shared" si="73"/>
        <v>0</v>
      </c>
      <c r="AS140" s="1382">
        <f t="shared" si="74"/>
        <v>0</v>
      </c>
      <c r="AT140" s="1382">
        <f t="shared" si="75"/>
        <v>0</v>
      </c>
      <c r="AU140" s="1449"/>
      <c r="AV140" s="1449"/>
      <c r="AW140" s="1449"/>
      <c r="AX140" s="1449"/>
      <c r="AY140" s="1449"/>
      <c r="AZ140" s="1449"/>
      <c r="BA140" s="1424"/>
      <c r="BB140" s="1424"/>
      <c r="BC140" s="1406"/>
      <c r="BI140" s="1199"/>
    </row>
    <row r="141" spans="1:61">
      <c r="A141" s="828"/>
      <c r="B141" s="1093"/>
      <c r="C141" s="1509"/>
      <c r="D141" s="1509"/>
      <c r="E141" s="1328">
        <f t="shared" si="68"/>
        <v>0</v>
      </c>
      <c r="F141" s="828"/>
      <c r="G141" s="1036"/>
      <c r="H141" s="934"/>
      <c r="I141" s="839"/>
      <c r="J141" s="839"/>
      <c r="K141" s="889"/>
      <c r="L141" s="888">
        <f t="shared" si="69"/>
        <v>0</v>
      </c>
      <c r="M141" s="577"/>
      <c r="N141" s="577"/>
      <c r="O141" s="577"/>
      <c r="P141" s="577"/>
      <c r="Q141" s="577"/>
      <c r="R141" s="577"/>
      <c r="S141" s="577"/>
      <c r="T141" s="577"/>
      <c r="U141" s="577"/>
      <c r="V141" s="577"/>
      <c r="W141" s="580">
        <f t="shared" si="51"/>
        <v>0</v>
      </c>
      <c r="X141" s="916">
        <f t="shared" si="76"/>
        <v>0</v>
      </c>
      <c r="Y141" s="1096"/>
      <c r="Z141" s="1140">
        <f t="shared" si="71"/>
        <v>0</v>
      </c>
      <c r="AA141" s="1083">
        <f t="shared" si="52"/>
        <v>0</v>
      </c>
      <c r="AB141" s="1083">
        <f t="shared" si="53"/>
        <v>0</v>
      </c>
      <c r="AC141" s="1083">
        <f t="shared" si="54"/>
        <v>0</v>
      </c>
      <c r="AD141" s="1141">
        <f t="shared" si="72"/>
        <v>0</v>
      </c>
      <c r="AE141" s="1084">
        <f t="shared" si="55"/>
        <v>0</v>
      </c>
      <c r="AF141" s="1084">
        <f t="shared" si="56"/>
        <v>0</v>
      </c>
      <c r="AG141" s="1084">
        <f t="shared" si="57"/>
        <v>0</v>
      </c>
      <c r="AH141" s="1142">
        <f t="shared" si="58"/>
        <v>0</v>
      </c>
      <c r="AI141" s="1085">
        <f t="shared" si="59"/>
        <v>0</v>
      </c>
      <c r="AJ141" s="1085">
        <f t="shared" si="60"/>
        <v>0</v>
      </c>
      <c r="AK141" s="1085">
        <f t="shared" si="61"/>
        <v>0</v>
      </c>
      <c r="AL141" s="1067">
        <f t="shared" si="62"/>
        <v>0</v>
      </c>
      <c r="AM141" s="1067">
        <f t="shared" si="63"/>
        <v>0</v>
      </c>
      <c r="AN141" s="1067">
        <f t="shared" si="64"/>
        <v>0</v>
      </c>
      <c r="AO141" s="1068">
        <f t="shared" si="65"/>
        <v>0</v>
      </c>
      <c r="AP141" s="1068">
        <f t="shared" si="66"/>
        <v>0</v>
      </c>
      <c r="AQ141" s="1068">
        <f t="shared" si="67"/>
        <v>0</v>
      </c>
      <c r="AR141" s="1382">
        <f t="shared" si="73"/>
        <v>0</v>
      </c>
      <c r="AS141" s="1382">
        <f t="shared" si="74"/>
        <v>0</v>
      </c>
      <c r="AT141" s="1382">
        <f t="shared" si="75"/>
        <v>0</v>
      </c>
      <c r="AU141" s="1449"/>
      <c r="AV141" s="1449"/>
      <c r="AW141" s="1449"/>
      <c r="AX141" s="1449"/>
      <c r="AY141" s="1449"/>
      <c r="AZ141" s="1449"/>
      <c r="BA141" s="1424"/>
      <c r="BB141" s="1424"/>
      <c r="BC141" s="1406"/>
      <c r="BI141" s="1199"/>
    </row>
    <row r="142" spans="1:61">
      <c r="A142" s="828"/>
      <c r="B142" s="1093"/>
      <c r="C142" s="1509"/>
      <c r="D142" s="1509"/>
      <c r="E142" s="1328">
        <f t="shared" si="68"/>
        <v>0</v>
      </c>
      <c r="F142" s="828"/>
      <c r="G142" s="1036"/>
      <c r="H142" s="934"/>
      <c r="I142" s="839"/>
      <c r="J142" s="839"/>
      <c r="K142" s="889"/>
      <c r="L142" s="888">
        <f t="shared" si="69"/>
        <v>0</v>
      </c>
      <c r="M142" s="577"/>
      <c r="N142" s="577"/>
      <c r="O142" s="577"/>
      <c r="P142" s="577"/>
      <c r="Q142" s="577"/>
      <c r="R142" s="577"/>
      <c r="S142" s="577"/>
      <c r="T142" s="577"/>
      <c r="U142" s="577"/>
      <c r="V142" s="577"/>
      <c r="W142" s="580">
        <f t="shared" si="51"/>
        <v>0</v>
      </c>
      <c r="X142" s="916">
        <f t="shared" si="76"/>
        <v>0</v>
      </c>
      <c r="Y142" s="1096"/>
      <c r="Z142" s="1140">
        <f t="shared" si="71"/>
        <v>0</v>
      </c>
      <c r="AA142" s="1083">
        <f t="shared" si="52"/>
        <v>0</v>
      </c>
      <c r="AB142" s="1083">
        <f t="shared" si="53"/>
        <v>0</v>
      </c>
      <c r="AC142" s="1083">
        <f t="shared" si="54"/>
        <v>0</v>
      </c>
      <c r="AD142" s="1141">
        <f t="shared" si="72"/>
        <v>0</v>
      </c>
      <c r="AE142" s="1084">
        <f t="shared" si="55"/>
        <v>0</v>
      </c>
      <c r="AF142" s="1084">
        <f t="shared" si="56"/>
        <v>0</v>
      </c>
      <c r="AG142" s="1084">
        <f t="shared" si="57"/>
        <v>0</v>
      </c>
      <c r="AH142" s="1142">
        <f t="shared" si="58"/>
        <v>0</v>
      </c>
      <c r="AI142" s="1085">
        <f t="shared" si="59"/>
        <v>0</v>
      </c>
      <c r="AJ142" s="1085">
        <f t="shared" si="60"/>
        <v>0</v>
      </c>
      <c r="AK142" s="1085">
        <f t="shared" si="61"/>
        <v>0</v>
      </c>
      <c r="AL142" s="1067">
        <f t="shared" si="62"/>
        <v>0</v>
      </c>
      <c r="AM142" s="1067">
        <f t="shared" si="63"/>
        <v>0</v>
      </c>
      <c r="AN142" s="1067">
        <f t="shared" si="64"/>
        <v>0</v>
      </c>
      <c r="AO142" s="1068">
        <f t="shared" si="65"/>
        <v>0</v>
      </c>
      <c r="AP142" s="1068">
        <f t="shared" si="66"/>
        <v>0</v>
      </c>
      <c r="AQ142" s="1068">
        <f t="shared" si="67"/>
        <v>0</v>
      </c>
      <c r="AR142" s="1382">
        <f t="shared" si="73"/>
        <v>0</v>
      </c>
      <c r="AS142" s="1382">
        <f t="shared" si="74"/>
        <v>0</v>
      </c>
      <c r="AT142" s="1382">
        <f t="shared" si="75"/>
        <v>0</v>
      </c>
      <c r="AU142" s="1449"/>
      <c r="AV142" s="1449"/>
      <c r="AW142" s="1449"/>
      <c r="AX142" s="1449"/>
      <c r="AY142" s="1449"/>
      <c r="AZ142" s="1449"/>
      <c r="BA142" s="1424"/>
      <c r="BB142" s="1424"/>
      <c r="BC142" s="1406"/>
      <c r="BI142" s="1199"/>
    </row>
    <row r="143" spans="1:61">
      <c r="A143" s="828"/>
      <c r="B143" s="1093"/>
      <c r="C143" s="1509"/>
      <c r="D143" s="1509"/>
      <c r="E143" s="1328">
        <f t="shared" si="68"/>
        <v>0</v>
      </c>
      <c r="F143" s="828"/>
      <c r="G143" s="1036"/>
      <c r="H143" s="934"/>
      <c r="I143" s="839"/>
      <c r="J143" s="839"/>
      <c r="K143" s="889"/>
      <c r="L143" s="888">
        <f t="shared" si="69"/>
        <v>0</v>
      </c>
      <c r="M143" s="577"/>
      <c r="N143" s="577"/>
      <c r="O143" s="577"/>
      <c r="P143" s="577"/>
      <c r="Q143" s="577"/>
      <c r="R143" s="577"/>
      <c r="S143" s="577"/>
      <c r="T143" s="577"/>
      <c r="U143" s="577"/>
      <c r="V143" s="577"/>
      <c r="W143" s="580">
        <f t="shared" si="51"/>
        <v>0</v>
      </c>
      <c r="X143" s="916">
        <f t="shared" si="76"/>
        <v>0</v>
      </c>
      <c r="Y143" s="1096"/>
      <c r="Z143" s="1140">
        <f t="shared" si="71"/>
        <v>0</v>
      </c>
      <c r="AA143" s="1083">
        <f t="shared" si="52"/>
        <v>0</v>
      </c>
      <c r="AB143" s="1083">
        <f t="shared" si="53"/>
        <v>0</v>
      </c>
      <c r="AC143" s="1083">
        <f t="shared" si="54"/>
        <v>0</v>
      </c>
      <c r="AD143" s="1141">
        <f t="shared" si="72"/>
        <v>0</v>
      </c>
      <c r="AE143" s="1084">
        <f t="shared" si="55"/>
        <v>0</v>
      </c>
      <c r="AF143" s="1084">
        <f t="shared" si="56"/>
        <v>0</v>
      </c>
      <c r="AG143" s="1084">
        <f t="shared" si="57"/>
        <v>0</v>
      </c>
      <c r="AH143" s="1142">
        <f t="shared" si="58"/>
        <v>0</v>
      </c>
      <c r="AI143" s="1085">
        <f t="shared" si="59"/>
        <v>0</v>
      </c>
      <c r="AJ143" s="1085">
        <f t="shared" si="60"/>
        <v>0</v>
      </c>
      <c r="AK143" s="1085">
        <f t="shared" si="61"/>
        <v>0</v>
      </c>
      <c r="AL143" s="1067">
        <f t="shared" si="62"/>
        <v>0</v>
      </c>
      <c r="AM143" s="1067">
        <f t="shared" si="63"/>
        <v>0</v>
      </c>
      <c r="AN143" s="1067">
        <f t="shared" si="64"/>
        <v>0</v>
      </c>
      <c r="AO143" s="1068">
        <f t="shared" si="65"/>
        <v>0</v>
      </c>
      <c r="AP143" s="1068">
        <f t="shared" si="66"/>
        <v>0</v>
      </c>
      <c r="AQ143" s="1068">
        <f t="shared" si="67"/>
        <v>0</v>
      </c>
      <c r="AR143" s="1382">
        <f t="shared" si="73"/>
        <v>0</v>
      </c>
      <c r="AS143" s="1382">
        <f t="shared" si="74"/>
        <v>0</v>
      </c>
      <c r="AT143" s="1382">
        <f t="shared" si="75"/>
        <v>0</v>
      </c>
      <c r="AU143" s="1449"/>
      <c r="AV143" s="1449"/>
      <c r="AW143" s="1449"/>
      <c r="AX143" s="1449"/>
      <c r="AY143" s="1449"/>
      <c r="AZ143" s="1449"/>
      <c r="BA143" s="1424"/>
      <c r="BB143" s="1424"/>
      <c r="BC143" s="1406"/>
      <c r="BI143" s="1199"/>
    </row>
    <row r="144" spans="1:61">
      <c r="A144" s="828"/>
      <c r="B144" s="1093"/>
      <c r="C144" s="1509"/>
      <c r="D144" s="1509"/>
      <c r="E144" s="1328">
        <f t="shared" si="68"/>
        <v>0</v>
      </c>
      <c r="F144" s="828"/>
      <c r="G144" s="1036"/>
      <c r="H144" s="934"/>
      <c r="I144" s="839"/>
      <c r="J144" s="839"/>
      <c r="K144" s="889"/>
      <c r="L144" s="888">
        <f t="shared" si="69"/>
        <v>0</v>
      </c>
      <c r="M144" s="577"/>
      <c r="N144" s="577"/>
      <c r="O144" s="577"/>
      <c r="P144" s="577"/>
      <c r="Q144" s="577"/>
      <c r="R144" s="577"/>
      <c r="S144" s="577"/>
      <c r="T144" s="577"/>
      <c r="U144" s="577"/>
      <c r="V144" s="577"/>
      <c r="W144" s="580">
        <f t="shared" si="51"/>
        <v>0</v>
      </c>
      <c r="X144" s="916">
        <f t="shared" si="76"/>
        <v>0</v>
      </c>
      <c r="Y144" s="1096"/>
      <c r="Z144" s="1140">
        <f t="shared" si="71"/>
        <v>0</v>
      </c>
      <c r="AA144" s="1083">
        <f t="shared" si="52"/>
        <v>0</v>
      </c>
      <c r="AB144" s="1083">
        <f t="shared" si="53"/>
        <v>0</v>
      </c>
      <c r="AC144" s="1083">
        <f t="shared" si="54"/>
        <v>0</v>
      </c>
      <c r="AD144" s="1141">
        <f t="shared" si="72"/>
        <v>0</v>
      </c>
      <c r="AE144" s="1084">
        <f t="shared" si="55"/>
        <v>0</v>
      </c>
      <c r="AF144" s="1084">
        <f t="shared" si="56"/>
        <v>0</v>
      </c>
      <c r="AG144" s="1084">
        <f t="shared" si="57"/>
        <v>0</v>
      </c>
      <c r="AH144" s="1142">
        <f t="shared" si="58"/>
        <v>0</v>
      </c>
      <c r="AI144" s="1085">
        <f t="shared" si="59"/>
        <v>0</v>
      </c>
      <c r="AJ144" s="1085">
        <f t="shared" si="60"/>
        <v>0</v>
      </c>
      <c r="AK144" s="1085">
        <f t="shared" si="61"/>
        <v>0</v>
      </c>
      <c r="AL144" s="1067">
        <f t="shared" si="62"/>
        <v>0</v>
      </c>
      <c r="AM144" s="1067">
        <f t="shared" si="63"/>
        <v>0</v>
      </c>
      <c r="AN144" s="1067">
        <f t="shared" si="64"/>
        <v>0</v>
      </c>
      <c r="AO144" s="1068">
        <f t="shared" si="65"/>
        <v>0</v>
      </c>
      <c r="AP144" s="1068">
        <f t="shared" si="66"/>
        <v>0</v>
      </c>
      <c r="AQ144" s="1068">
        <f t="shared" si="67"/>
        <v>0</v>
      </c>
      <c r="AR144" s="1382">
        <f t="shared" si="73"/>
        <v>0</v>
      </c>
      <c r="AS144" s="1382">
        <f t="shared" si="74"/>
        <v>0</v>
      </c>
      <c r="AT144" s="1382">
        <f t="shared" si="75"/>
        <v>0</v>
      </c>
      <c r="AU144" s="1449"/>
      <c r="AV144" s="1449"/>
      <c r="AW144" s="1449"/>
      <c r="AX144" s="1449"/>
      <c r="AY144" s="1449"/>
      <c r="AZ144" s="1449"/>
      <c r="BA144" s="1424"/>
      <c r="BB144" s="1424"/>
      <c r="BC144" s="1406"/>
      <c r="BI144" s="1199"/>
    </row>
    <row r="145" spans="1:61">
      <c r="A145" s="828"/>
      <c r="B145" s="1093"/>
      <c r="C145" s="1509"/>
      <c r="D145" s="1509"/>
      <c r="E145" s="1328">
        <f t="shared" si="68"/>
        <v>0</v>
      </c>
      <c r="F145" s="828"/>
      <c r="G145" s="1036"/>
      <c r="H145" s="934"/>
      <c r="I145" s="839"/>
      <c r="J145" s="839"/>
      <c r="K145" s="889"/>
      <c r="L145" s="888">
        <f t="shared" si="69"/>
        <v>0</v>
      </c>
      <c r="M145" s="577"/>
      <c r="N145" s="577"/>
      <c r="O145" s="577"/>
      <c r="P145" s="577"/>
      <c r="Q145" s="577"/>
      <c r="R145" s="577"/>
      <c r="S145" s="577"/>
      <c r="T145" s="577"/>
      <c r="U145" s="577"/>
      <c r="V145" s="577"/>
      <c r="W145" s="580">
        <f t="shared" si="51"/>
        <v>0</v>
      </c>
      <c r="X145" s="916">
        <f t="shared" si="76"/>
        <v>0</v>
      </c>
      <c r="Y145" s="1096"/>
      <c r="Z145" s="1140">
        <f t="shared" si="71"/>
        <v>0</v>
      </c>
      <c r="AA145" s="1083">
        <f t="shared" si="52"/>
        <v>0</v>
      </c>
      <c r="AB145" s="1083">
        <f t="shared" si="53"/>
        <v>0</v>
      </c>
      <c r="AC145" s="1083">
        <f t="shared" si="54"/>
        <v>0</v>
      </c>
      <c r="AD145" s="1141">
        <f t="shared" si="72"/>
        <v>0</v>
      </c>
      <c r="AE145" s="1084">
        <f t="shared" si="55"/>
        <v>0</v>
      </c>
      <c r="AF145" s="1084">
        <f t="shared" si="56"/>
        <v>0</v>
      </c>
      <c r="AG145" s="1084">
        <f t="shared" si="57"/>
        <v>0</v>
      </c>
      <c r="AH145" s="1142">
        <f t="shared" si="58"/>
        <v>0</v>
      </c>
      <c r="AI145" s="1085">
        <f t="shared" si="59"/>
        <v>0</v>
      </c>
      <c r="AJ145" s="1085">
        <f t="shared" si="60"/>
        <v>0</v>
      </c>
      <c r="AK145" s="1085">
        <f t="shared" si="61"/>
        <v>0</v>
      </c>
      <c r="AL145" s="1067">
        <f t="shared" si="62"/>
        <v>0</v>
      </c>
      <c r="AM145" s="1067">
        <f t="shared" si="63"/>
        <v>0</v>
      </c>
      <c r="AN145" s="1067">
        <f t="shared" si="64"/>
        <v>0</v>
      </c>
      <c r="AO145" s="1068">
        <f t="shared" si="65"/>
        <v>0</v>
      </c>
      <c r="AP145" s="1068">
        <f t="shared" si="66"/>
        <v>0</v>
      </c>
      <c r="AQ145" s="1068">
        <f t="shared" si="67"/>
        <v>0</v>
      </c>
      <c r="AR145" s="1382">
        <f t="shared" si="73"/>
        <v>0</v>
      </c>
      <c r="AS145" s="1382">
        <f t="shared" si="74"/>
        <v>0</v>
      </c>
      <c r="AT145" s="1382">
        <f t="shared" si="75"/>
        <v>0</v>
      </c>
      <c r="AU145" s="1449"/>
      <c r="AV145" s="1449"/>
      <c r="AW145" s="1449"/>
      <c r="AX145" s="1449"/>
      <c r="AY145" s="1449"/>
      <c r="AZ145" s="1449"/>
      <c r="BA145" s="1424"/>
      <c r="BB145" s="1424"/>
      <c r="BC145" s="1406"/>
      <c r="BI145" s="1199"/>
    </row>
    <row r="146" spans="1:61">
      <c r="A146" s="828"/>
      <c r="B146" s="1093"/>
      <c r="C146" s="1509"/>
      <c r="D146" s="1509"/>
      <c r="E146" s="1328">
        <f t="shared" si="68"/>
        <v>0</v>
      </c>
      <c r="F146" s="828"/>
      <c r="G146" s="1036"/>
      <c r="H146" s="934"/>
      <c r="I146" s="839"/>
      <c r="J146" s="839"/>
      <c r="K146" s="889"/>
      <c r="L146" s="888">
        <f t="shared" si="69"/>
        <v>0</v>
      </c>
      <c r="M146" s="577"/>
      <c r="N146" s="577"/>
      <c r="O146" s="577"/>
      <c r="P146" s="577"/>
      <c r="Q146" s="577"/>
      <c r="R146" s="577"/>
      <c r="S146" s="577"/>
      <c r="T146" s="577"/>
      <c r="U146" s="577"/>
      <c r="V146" s="577"/>
      <c r="W146" s="580">
        <f t="shared" si="51"/>
        <v>0</v>
      </c>
      <c r="X146" s="916">
        <f t="shared" si="76"/>
        <v>0</v>
      </c>
      <c r="Y146" s="1096"/>
      <c r="Z146" s="1140">
        <f t="shared" si="71"/>
        <v>0</v>
      </c>
      <c r="AA146" s="1083">
        <f t="shared" si="52"/>
        <v>0</v>
      </c>
      <c r="AB146" s="1083">
        <f t="shared" si="53"/>
        <v>0</v>
      </c>
      <c r="AC146" s="1083">
        <f t="shared" si="54"/>
        <v>0</v>
      </c>
      <c r="AD146" s="1141">
        <f t="shared" si="72"/>
        <v>0</v>
      </c>
      <c r="AE146" s="1084">
        <f t="shared" si="55"/>
        <v>0</v>
      </c>
      <c r="AF146" s="1084">
        <f t="shared" si="56"/>
        <v>0</v>
      </c>
      <c r="AG146" s="1084">
        <f t="shared" si="57"/>
        <v>0</v>
      </c>
      <c r="AH146" s="1142">
        <f t="shared" si="58"/>
        <v>0</v>
      </c>
      <c r="AI146" s="1085">
        <f t="shared" si="59"/>
        <v>0</v>
      </c>
      <c r="AJ146" s="1085">
        <f t="shared" si="60"/>
        <v>0</v>
      </c>
      <c r="AK146" s="1085">
        <f t="shared" si="61"/>
        <v>0</v>
      </c>
      <c r="AL146" s="1067">
        <f t="shared" si="62"/>
        <v>0</v>
      </c>
      <c r="AM146" s="1067">
        <f t="shared" si="63"/>
        <v>0</v>
      </c>
      <c r="AN146" s="1067">
        <f t="shared" si="64"/>
        <v>0</v>
      </c>
      <c r="AO146" s="1068">
        <f t="shared" si="65"/>
        <v>0</v>
      </c>
      <c r="AP146" s="1068">
        <f t="shared" si="66"/>
        <v>0</v>
      </c>
      <c r="AQ146" s="1068">
        <f t="shared" si="67"/>
        <v>0</v>
      </c>
      <c r="AR146" s="1382">
        <f t="shared" si="73"/>
        <v>0</v>
      </c>
      <c r="AS146" s="1382">
        <f t="shared" si="74"/>
        <v>0</v>
      </c>
      <c r="AT146" s="1382">
        <f t="shared" si="75"/>
        <v>0</v>
      </c>
      <c r="AU146" s="1449"/>
      <c r="AV146" s="1449"/>
      <c r="AW146" s="1449"/>
      <c r="AX146" s="1449"/>
      <c r="AY146" s="1449"/>
      <c r="AZ146" s="1449"/>
      <c r="BA146" s="1424"/>
      <c r="BB146" s="1424"/>
      <c r="BC146" s="1406"/>
      <c r="BI146" s="1199"/>
    </row>
    <row r="147" spans="1:61">
      <c r="A147" s="828"/>
      <c r="B147" s="1093"/>
      <c r="C147" s="1509"/>
      <c r="D147" s="1509"/>
      <c r="E147" s="1328">
        <f t="shared" si="68"/>
        <v>0</v>
      </c>
      <c r="F147" s="828"/>
      <c r="G147" s="1036"/>
      <c r="H147" s="934"/>
      <c r="I147" s="839"/>
      <c r="J147" s="839"/>
      <c r="K147" s="889"/>
      <c r="L147" s="888">
        <f t="shared" si="69"/>
        <v>0</v>
      </c>
      <c r="M147" s="577"/>
      <c r="N147" s="577"/>
      <c r="O147" s="577"/>
      <c r="P147" s="577"/>
      <c r="Q147" s="577"/>
      <c r="R147" s="577"/>
      <c r="S147" s="577"/>
      <c r="T147" s="577"/>
      <c r="U147" s="577"/>
      <c r="V147" s="577"/>
      <c r="W147" s="580">
        <f t="shared" si="51"/>
        <v>0</v>
      </c>
      <c r="X147" s="916">
        <f t="shared" si="76"/>
        <v>0</v>
      </c>
      <c r="Y147" s="1096"/>
      <c r="Z147" s="1140">
        <f t="shared" si="71"/>
        <v>0</v>
      </c>
      <c r="AA147" s="1083">
        <f t="shared" si="52"/>
        <v>0</v>
      </c>
      <c r="AB147" s="1083">
        <f t="shared" si="53"/>
        <v>0</v>
      </c>
      <c r="AC147" s="1083">
        <f t="shared" si="54"/>
        <v>0</v>
      </c>
      <c r="AD147" s="1141">
        <f t="shared" si="72"/>
        <v>0</v>
      </c>
      <c r="AE147" s="1084">
        <f t="shared" si="55"/>
        <v>0</v>
      </c>
      <c r="AF147" s="1084">
        <f t="shared" si="56"/>
        <v>0</v>
      </c>
      <c r="AG147" s="1084">
        <f t="shared" si="57"/>
        <v>0</v>
      </c>
      <c r="AH147" s="1142">
        <f t="shared" si="58"/>
        <v>0</v>
      </c>
      <c r="AI147" s="1085">
        <f t="shared" si="59"/>
        <v>0</v>
      </c>
      <c r="AJ147" s="1085">
        <f t="shared" si="60"/>
        <v>0</v>
      </c>
      <c r="AK147" s="1085">
        <f t="shared" si="61"/>
        <v>0</v>
      </c>
      <c r="AL147" s="1067">
        <f t="shared" si="62"/>
        <v>0</v>
      </c>
      <c r="AM147" s="1067">
        <f t="shared" si="63"/>
        <v>0</v>
      </c>
      <c r="AN147" s="1067">
        <f t="shared" si="64"/>
        <v>0</v>
      </c>
      <c r="AO147" s="1068">
        <f t="shared" si="65"/>
        <v>0</v>
      </c>
      <c r="AP147" s="1068">
        <f t="shared" si="66"/>
        <v>0</v>
      </c>
      <c r="AQ147" s="1068">
        <f t="shared" si="67"/>
        <v>0</v>
      </c>
      <c r="AR147" s="1382">
        <f t="shared" si="73"/>
        <v>0</v>
      </c>
      <c r="AS147" s="1382">
        <f t="shared" si="74"/>
        <v>0</v>
      </c>
      <c r="AT147" s="1382">
        <f t="shared" si="75"/>
        <v>0</v>
      </c>
      <c r="AU147" s="1449"/>
      <c r="AV147" s="1449"/>
      <c r="AW147" s="1449"/>
      <c r="AX147" s="1449"/>
      <c r="AY147" s="1449"/>
      <c r="AZ147" s="1449"/>
      <c r="BA147" s="1424"/>
      <c r="BB147" s="1424"/>
      <c r="BC147" s="1406"/>
      <c r="BI147" s="1199"/>
    </row>
    <row r="148" spans="1:61">
      <c r="A148" s="828"/>
      <c r="B148" s="1093"/>
      <c r="C148" s="1509"/>
      <c r="D148" s="1509"/>
      <c r="E148" s="1328">
        <f t="shared" si="68"/>
        <v>0</v>
      </c>
      <c r="F148" s="828"/>
      <c r="G148" s="1036"/>
      <c r="H148" s="934"/>
      <c r="I148" s="839"/>
      <c r="J148" s="839"/>
      <c r="K148" s="889"/>
      <c r="L148" s="888">
        <f t="shared" si="69"/>
        <v>0</v>
      </c>
      <c r="M148" s="577"/>
      <c r="N148" s="577"/>
      <c r="O148" s="577"/>
      <c r="P148" s="577"/>
      <c r="Q148" s="577"/>
      <c r="R148" s="577"/>
      <c r="S148" s="577"/>
      <c r="T148" s="577"/>
      <c r="U148" s="577"/>
      <c r="V148" s="577"/>
      <c r="W148" s="580">
        <f t="shared" si="51"/>
        <v>0</v>
      </c>
      <c r="X148" s="916">
        <f t="shared" si="76"/>
        <v>0</v>
      </c>
      <c r="Y148" s="1096"/>
      <c r="Z148" s="1140">
        <f t="shared" si="71"/>
        <v>0</v>
      </c>
      <c r="AA148" s="1083">
        <f t="shared" si="52"/>
        <v>0</v>
      </c>
      <c r="AB148" s="1083">
        <f t="shared" si="53"/>
        <v>0</v>
      </c>
      <c r="AC148" s="1083">
        <f t="shared" si="54"/>
        <v>0</v>
      </c>
      <c r="AD148" s="1141">
        <f t="shared" si="72"/>
        <v>0</v>
      </c>
      <c r="AE148" s="1084">
        <f t="shared" si="55"/>
        <v>0</v>
      </c>
      <c r="AF148" s="1084">
        <f t="shared" si="56"/>
        <v>0</v>
      </c>
      <c r="AG148" s="1084">
        <f t="shared" si="57"/>
        <v>0</v>
      </c>
      <c r="AH148" s="1142">
        <f t="shared" si="58"/>
        <v>0</v>
      </c>
      <c r="AI148" s="1085">
        <f t="shared" si="59"/>
        <v>0</v>
      </c>
      <c r="AJ148" s="1085">
        <f t="shared" si="60"/>
        <v>0</v>
      </c>
      <c r="AK148" s="1085">
        <f t="shared" si="61"/>
        <v>0</v>
      </c>
      <c r="AL148" s="1067">
        <f t="shared" si="62"/>
        <v>0</v>
      </c>
      <c r="AM148" s="1067">
        <f t="shared" si="63"/>
        <v>0</v>
      </c>
      <c r="AN148" s="1067">
        <f t="shared" si="64"/>
        <v>0</v>
      </c>
      <c r="AO148" s="1068">
        <f t="shared" si="65"/>
        <v>0</v>
      </c>
      <c r="AP148" s="1068">
        <f t="shared" si="66"/>
        <v>0</v>
      </c>
      <c r="AQ148" s="1068">
        <f t="shared" si="67"/>
        <v>0</v>
      </c>
      <c r="AR148" s="1382">
        <f t="shared" si="73"/>
        <v>0</v>
      </c>
      <c r="AS148" s="1382">
        <f t="shared" si="74"/>
        <v>0</v>
      </c>
      <c r="AT148" s="1382">
        <f t="shared" si="75"/>
        <v>0</v>
      </c>
      <c r="AU148" s="1449"/>
      <c r="AV148" s="1449"/>
      <c r="AW148" s="1449"/>
      <c r="AX148" s="1449"/>
      <c r="AY148" s="1449"/>
      <c r="AZ148" s="1449"/>
      <c r="BA148" s="1424"/>
      <c r="BB148" s="1424"/>
      <c r="BC148" s="1406"/>
      <c r="BH148" s="1198"/>
      <c r="BI148" s="1199"/>
    </row>
    <row r="149" spans="1:61">
      <c r="A149" s="828"/>
      <c r="B149" s="1093"/>
      <c r="C149" s="1509"/>
      <c r="D149" s="1509"/>
      <c r="E149" s="1328">
        <f t="shared" si="68"/>
        <v>0</v>
      </c>
      <c r="F149" s="828"/>
      <c r="G149" s="1036"/>
      <c r="H149" s="934"/>
      <c r="I149" s="839"/>
      <c r="J149" s="839"/>
      <c r="K149" s="889"/>
      <c r="L149" s="888">
        <f t="shared" si="69"/>
        <v>0</v>
      </c>
      <c r="M149" s="577"/>
      <c r="N149" s="577"/>
      <c r="O149" s="577"/>
      <c r="P149" s="577"/>
      <c r="Q149" s="577"/>
      <c r="R149" s="577"/>
      <c r="S149" s="577"/>
      <c r="T149" s="577"/>
      <c r="U149" s="577"/>
      <c r="V149" s="577"/>
      <c r="W149" s="580">
        <f t="shared" si="51"/>
        <v>0</v>
      </c>
      <c r="X149" s="916">
        <f t="shared" si="76"/>
        <v>0</v>
      </c>
      <c r="Y149" s="1096"/>
      <c r="Z149" s="1140">
        <f t="shared" si="71"/>
        <v>0</v>
      </c>
      <c r="AA149" s="1083">
        <f t="shared" si="52"/>
        <v>0</v>
      </c>
      <c r="AB149" s="1083">
        <f t="shared" si="53"/>
        <v>0</v>
      </c>
      <c r="AC149" s="1083">
        <f t="shared" si="54"/>
        <v>0</v>
      </c>
      <c r="AD149" s="1141">
        <f t="shared" si="72"/>
        <v>0</v>
      </c>
      <c r="AE149" s="1084">
        <f t="shared" si="55"/>
        <v>0</v>
      </c>
      <c r="AF149" s="1084">
        <f t="shared" si="56"/>
        <v>0</v>
      </c>
      <c r="AG149" s="1084">
        <f t="shared" si="57"/>
        <v>0</v>
      </c>
      <c r="AH149" s="1142">
        <f t="shared" si="58"/>
        <v>0</v>
      </c>
      <c r="AI149" s="1085">
        <f t="shared" si="59"/>
        <v>0</v>
      </c>
      <c r="AJ149" s="1085">
        <f t="shared" si="60"/>
        <v>0</v>
      </c>
      <c r="AK149" s="1085">
        <f t="shared" si="61"/>
        <v>0</v>
      </c>
      <c r="AL149" s="1067">
        <f t="shared" si="62"/>
        <v>0</v>
      </c>
      <c r="AM149" s="1067">
        <f t="shared" si="63"/>
        <v>0</v>
      </c>
      <c r="AN149" s="1067">
        <f t="shared" si="64"/>
        <v>0</v>
      </c>
      <c r="AO149" s="1068">
        <f t="shared" si="65"/>
        <v>0</v>
      </c>
      <c r="AP149" s="1068">
        <f t="shared" si="66"/>
        <v>0</v>
      </c>
      <c r="AQ149" s="1068">
        <f t="shared" si="67"/>
        <v>0</v>
      </c>
      <c r="AR149" s="1382">
        <f t="shared" si="73"/>
        <v>0</v>
      </c>
      <c r="AS149" s="1382">
        <f t="shared" si="74"/>
        <v>0</v>
      </c>
      <c r="AT149" s="1382">
        <f t="shared" si="75"/>
        <v>0</v>
      </c>
      <c r="AU149" s="1449"/>
      <c r="AV149" s="1449"/>
      <c r="AW149" s="1449"/>
      <c r="AX149" s="1449"/>
      <c r="AY149" s="1449"/>
      <c r="AZ149" s="1449"/>
      <c r="BA149" s="1424"/>
      <c r="BB149" s="1424"/>
      <c r="BC149" s="1406"/>
      <c r="BI149" s="1199"/>
    </row>
    <row r="150" spans="1:61">
      <c r="A150" s="828"/>
      <c r="B150" s="1093"/>
      <c r="C150" s="1509"/>
      <c r="D150" s="1509"/>
      <c r="E150" s="1328">
        <f t="shared" si="68"/>
        <v>0</v>
      </c>
      <c r="F150" s="828"/>
      <c r="G150" s="1036"/>
      <c r="H150" s="934"/>
      <c r="I150" s="839"/>
      <c r="J150" s="839"/>
      <c r="K150" s="889"/>
      <c r="L150" s="888">
        <f t="shared" si="69"/>
        <v>0</v>
      </c>
      <c r="M150" s="577"/>
      <c r="N150" s="577"/>
      <c r="O150" s="577"/>
      <c r="P150" s="577"/>
      <c r="Q150" s="577"/>
      <c r="R150" s="577"/>
      <c r="S150" s="577"/>
      <c r="T150" s="577"/>
      <c r="U150" s="577"/>
      <c r="V150" s="577"/>
      <c r="W150" s="580">
        <f t="shared" si="51"/>
        <v>0</v>
      </c>
      <c r="X150" s="916">
        <f t="shared" si="76"/>
        <v>0</v>
      </c>
      <c r="Y150" s="1096"/>
      <c r="Z150" s="1140">
        <f t="shared" si="71"/>
        <v>0</v>
      </c>
      <c r="AA150" s="1083">
        <f t="shared" si="52"/>
        <v>0</v>
      </c>
      <c r="AB150" s="1083">
        <f t="shared" si="53"/>
        <v>0</v>
      </c>
      <c r="AC150" s="1083">
        <f t="shared" si="54"/>
        <v>0</v>
      </c>
      <c r="AD150" s="1141">
        <f t="shared" si="72"/>
        <v>0</v>
      </c>
      <c r="AE150" s="1084">
        <f t="shared" si="55"/>
        <v>0</v>
      </c>
      <c r="AF150" s="1084">
        <f t="shared" si="56"/>
        <v>0</v>
      </c>
      <c r="AG150" s="1084">
        <f t="shared" si="57"/>
        <v>0</v>
      </c>
      <c r="AH150" s="1142">
        <f t="shared" si="58"/>
        <v>0</v>
      </c>
      <c r="AI150" s="1085">
        <f t="shared" si="59"/>
        <v>0</v>
      </c>
      <c r="AJ150" s="1085">
        <f t="shared" si="60"/>
        <v>0</v>
      </c>
      <c r="AK150" s="1085">
        <f t="shared" si="61"/>
        <v>0</v>
      </c>
      <c r="AL150" s="1067">
        <f t="shared" si="62"/>
        <v>0</v>
      </c>
      <c r="AM150" s="1067">
        <f t="shared" si="63"/>
        <v>0</v>
      </c>
      <c r="AN150" s="1067">
        <f t="shared" si="64"/>
        <v>0</v>
      </c>
      <c r="AO150" s="1068">
        <f t="shared" si="65"/>
        <v>0</v>
      </c>
      <c r="AP150" s="1068">
        <f t="shared" si="66"/>
        <v>0</v>
      </c>
      <c r="AQ150" s="1068">
        <f t="shared" si="67"/>
        <v>0</v>
      </c>
      <c r="AR150" s="1382">
        <f t="shared" si="73"/>
        <v>0</v>
      </c>
      <c r="AS150" s="1382">
        <f t="shared" si="74"/>
        <v>0</v>
      </c>
      <c r="AT150" s="1382">
        <f t="shared" si="75"/>
        <v>0</v>
      </c>
      <c r="AU150" s="1449"/>
      <c r="AV150" s="1449"/>
      <c r="AW150" s="1449"/>
      <c r="AX150" s="1449"/>
      <c r="AY150" s="1449"/>
      <c r="AZ150" s="1449"/>
      <c r="BA150" s="1424"/>
      <c r="BB150" s="1424"/>
      <c r="BC150" s="1406"/>
      <c r="BI150" s="1199"/>
    </row>
    <row r="151" spans="1:61">
      <c r="A151" s="828"/>
      <c r="B151" s="1093"/>
      <c r="C151" s="1509"/>
      <c r="D151" s="1509"/>
      <c r="E151" s="1328">
        <f t="shared" si="68"/>
        <v>0</v>
      </c>
      <c r="F151" s="828"/>
      <c r="G151" s="1036"/>
      <c r="H151" s="934"/>
      <c r="I151" s="839"/>
      <c r="J151" s="839"/>
      <c r="K151" s="889"/>
      <c r="L151" s="888">
        <f t="shared" si="69"/>
        <v>0</v>
      </c>
      <c r="M151" s="577"/>
      <c r="N151" s="577"/>
      <c r="O151" s="577"/>
      <c r="P151" s="577"/>
      <c r="Q151" s="577"/>
      <c r="R151" s="577"/>
      <c r="S151" s="577"/>
      <c r="T151" s="577"/>
      <c r="U151" s="577"/>
      <c r="V151" s="577"/>
      <c r="W151" s="580">
        <f t="shared" si="51"/>
        <v>0</v>
      </c>
      <c r="X151" s="916">
        <f t="shared" si="76"/>
        <v>0</v>
      </c>
      <c r="Y151" s="1096"/>
      <c r="Z151" s="1140">
        <f t="shared" si="71"/>
        <v>0</v>
      </c>
      <c r="AA151" s="1083">
        <f t="shared" si="52"/>
        <v>0</v>
      </c>
      <c r="AB151" s="1083">
        <f t="shared" si="53"/>
        <v>0</v>
      </c>
      <c r="AC151" s="1083">
        <f t="shared" si="54"/>
        <v>0</v>
      </c>
      <c r="AD151" s="1141">
        <f t="shared" si="72"/>
        <v>0</v>
      </c>
      <c r="AE151" s="1084">
        <f t="shared" si="55"/>
        <v>0</v>
      </c>
      <c r="AF151" s="1084">
        <f t="shared" si="56"/>
        <v>0</v>
      </c>
      <c r="AG151" s="1084">
        <f t="shared" si="57"/>
        <v>0</v>
      </c>
      <c r="AH151" s="1142">
        <f t="shared" si="58"/>
        <v>0</v>
      </c>
      <c r="AI151" s="1085">
        <f t="shared" si="59"/>
        <v>0</v>
      </c>
      <c r="AJ151" s="1085">
        <f t="shared" si="60"/>
        <v>0</v>
      </c>
      <c r="AK151" s="1085">
        <f t="shared" si="61"/>
        <v>0</v>
      </c>
      <c r="AL151" s="1067">
        <f t="shared" si="62"/>
        <v>0</v>
      </c>
      <c r="AM151" s="1067">
        <f t="shared" si="63"/>
        <v>0</v>
      </c>
      <c r="AN151" s="1067">
        <f t="shared" si="64"/>
        <v>0</v>
      </c>
      <c r="AO151" s="1068">
        <f t="shared" si="65"/>
        <v>0</v>
      </c>
      <c r="AP151" s="1068">
        <f t="shared" si="66"/>
        <v>0</v>
      </c>
      <c r="AQ151" s="1068">
        <f t="shared" si="67"/>
        <v>0</v>
      </c>
      <c r="AR151" s="1382">
        <f t="shared" si="73"/>
        <v>0</v>
      </c>
      <c r="AS151" s="1382">
        <f t="shared" si="74"/>
        <v>0</v>
      </c>
      <c r="AT151" s="1382">
        <f t="shared" si="75"/>
        <v>0</v>
      </c>
      <c r="AU151" s="1449"/>
      <c r="AV151" s="1449"/>
      <c r="AW151" s="1449"/>
      <c r="AX151" s="1449"/>
      <c r="AY151" s="1449"/>
      <c r="AZ151" s="1449"/>
      <c r="BA151" s="1424"/>
      <c r="BB151" s="1424"/>
      <c r="BC151" s="1406"/>
      <c r="BI151" s="1199"/>
    </row>
    <row r="152" spans="1:61">
      <c r="A152" s="828"/>
      <c r="B152" s="1093"/>
      <c r="C152" s="1509"/>
      <c r="D152" s="1509"/>
      <c r="E152" s="1328">
        <f t="shared" si="68"/>
        <v>0</v>
      </c>
      <c r="F152" s="828"/>
      <c r="G152" s="1036"/>
      <c r="H152" s="934"/>
      <c r="I152" s="839"/>
      <c r="J152" s="839"/>
      <c r="K152" s="889"/>
      <c r="L152" s="888">
        <f t="shared" si="69"/>
        <v>0</v>
      </c>
      <c r="M152" s="577"/>
      <c r="N152" s="577"/>
      <c r="O152" s="577"/>
      <c r="P152" s="577"/>
      <c r="Q152" s="577"/>
      <c r="R152" s="577"/>
      <c r="S152" s="577"/>
      <c r="T152" s="577"/>
      <c r="U152" s="577"/>
      <c r="V152" s="577"/>
      <c r="W152" s="580">
        <f t="shared" si="51"/>
        <v>0</v>
      </c>
      <c r="X152" s="916">
        <f t="shared" si="76"/>
        <v>0</v>
      </c>
      <c r="Y152" s="1096"/>
      <c r="Z152" s="1140">
        <f t="shared" si="71"/>
        <v>0</v>
      </c>
      <c r="AA152" s="1083">
        <f t="shared" si="52"/>
        <v>0</v>
      </c>
      <c r="AB152" s="1083">
        <f t="shared" si="53"/>
        <v>0</v>
      </c>
      <c r="AC152" s="1083">
        <f t="shared" si="54"/>
        <v>0</v>
      </c>
      <c r="AD152" s="1141">
        <f t="shared" si="72"/>
        <v>0</v>
      </c>
      <c r="AE152" s="1084">
        <f t="shared" si="55"/>
        <v>0</v>
      </c>
      <c r="AF152" s="1084">
        <f t="shared" si="56"/>
        <v>0</v>
      </c>
      <c r="AG152" s="1084">
        <f t="shared" si="57"/>
        <v>0</v>
      </c>
      <c r="AH152" s="1142">
        <f t="shared" si="58"/>
        <v>0</v>
      </c>
      <c r="AI152" s="1085">
        <f t="shared" si="59"/>
        <v>0</v>
      </c>
      <c r="AJ152" s="1085">
        <f t="shared" si="60"/>
        <v>0</v>
      </c>
      <c r="AK152" s="1085">
        <f t="shared" si="61"/>
        <v>0</v>
      </c>
      <c r="AL152" s="1067">
        <f t="shared" si="62"/>
        <v>0</v>
      </c>
      <c r="AM152" s="1067">
        <f t="shared" si="63"/>
        <v>0</v>
      </c>
      <c r="AN152" s="1067">
        <f t="shared" si="64"/>
        <v>0</v>
      </c>
      <c r="AO152" s="1068">
        <f t="shared" si="65"/>
        <v>0</v>
      </c>
      <c r="AP152" s="1068">
        <f t="shared" si="66"/>
        <v>0</v>
      </c>
      <c r="AQ152" s="1068">
        <f t="shared" si="67"/>
        <v>0</v>
      </c>
      <c r="AR152" s="1382">
        <f t="shared" si="73"/>
        <v>0</v>
      </c>
      <c r="AS152" s="1382">
        <f t="shared" si="74"/>
        <v>0</v>
      </c>
      <c r="AT152" s="1382">
        <f t="shared" si="75"/>
        <v>0</v>
      </c>
      <c r="AU152" s="1449"/>
      <c r="AV152" s="1449"/>
      <c r="AW152" s="1449"/>
      <c r="AX152" s="1449"/>
      <c r="AY152" s="1449"/>
      <c r="AZ152" s="1449"/>
      <c r="BA152" s="1424"/>
      <c r="BB152" s="1424"/>
      <c r="BC152" s="1406"/>
      <c r="BI152" s="1199"/>
    </row>
    <row r="153" spans="1:61">
      <c r="A153" s="828"/>
      <c r="B153" s="1093"/>
      <c r="C153" s="1509"/>
      <c r="D153" s="1509"/>
      <c r="E153" s="1328">
        <f t="shared" si="68"/>
        <v>0</v>
      </c>
      <c r="F153" s="828"/>
      <c r="G153" s="1036"/>
      <c r="H153" s="934"/>
      <c r="I153" s="839"/>
      <c r="J153" s="839"/>
      <c r="K153" s="889"/>
      <c r="L153" s="888">
        <f t="shared" si="69"/>
        <v>0</v>
      </c>
      <c r="M153" s="577"/>
      <c r="N153" s="577"/>
      <c r="O153" s="577"/>
      <c r="P153" s="577"/>
      <c r="Q153" s="577"/>
      <c r="R153" s="577"/>
      <c r="S153" s="577"/>
      <c r="T153" s="577"/>
      <c r="U153" s="577"/>
      <c r="V153" s="577"/>
      <c r="W153" s="580">
        <f t="shared" si="51"/>
        <v>0</v>
      </c>
      <c r="X153" s="916">
        <f t="shared" si="76"/>
        <v>0</v>
      </c>
      <c r="Y153" s="1096"/>
      <c r="Z153" s="1140">
        <f t="shared" si="71"/>
        <v>0</v>
      </c>
      <c r="AA153" s="1083">
        <f t="shared" si="52"/>
        <v>0</v>
      </c>
      <c r="AB153" s="1083">
        <f t="shared" si="53"/>
        <v>0</v>
      </c>
      <c r="AC153" s="1083">
        <f t="shared" si="54"/>
        <v>0</v>
      </c>
      <c r="AD153" s="1141">
        <f t="shared" si="72"/>
        <v>0</v>
      </c>
      <c r="AE153" s="1084">
        <f t="shared" si="55"/>
        <v>0</v>
      </c>
      <c r="AF153" s="1084">
        <f t="shared" si="56"/>
        <v>0</v>
      </c>
      <c r="AG153" s="1084">
        <f t="shared" si="57"/>
        <v>0</v>
      </c>
      <c r="AH153" s="1142">
        <f t="shared" si="58"/>
        <v>0</v>
      </c>
      <c r="AI153" s="1085">
        <f t="shared" si="59"/>
        <v>0</v>
      </c>
      <c r="AJ153" s="1085">
        <f t="shared" si="60"/>
        <v>0</v>
      </c>
      <c r="AK153" s="1085">
        <f t="shared" si="61"/>
        <v>0</v>
      </c>
      <c r="AL153" s="1067">
        <f t="shared" si="62"/>
        <v>0</v>
      </c>
      <c r="AM153" s="1067">
        <f t="shared" si="63"/>
        <v>0</v>
      </c>
      <c r="AN153" s="1067">
        <f t="shared" si="64"/>
        <v>0</v>
      </c>
      <c r="AO153" s="1068">
        <f t="shared" si="65"/>
        <v>0</v>
      </c>
      <c r="AP153" s="1068">
        <f t="shared" si="66"/>
        <v>0</v>
      </c>
      <c r="AQ153" s="1068">
        <f t="shared" si="67"/>
        <v>0</v>
      </c>
      <c r="AR153" s="1382">
        <f t="shared" si="73"/>
        <v>0</v>
      </c>
      <c r="AS153" s="1382">
        <f t="shared" si="74"/>
        <v>0</v>
      </c>
      <c r="AT153" s="1382">
        <f t="shared" si="75"/>
        <v>0</v>
      </c>
      <c r="AU153" s="1449"/>
      <c r="AV153" s="1449"/>
      <c r="AW153" s="1449"/>
      <c r="AX153" s="1449"/>
      <c r="AY153" s="1449"/>
      <c r="AZ153" s="1449"/>
      <c r="BA153" s="1424"/>
      <c r="BB153" s="1424"/>
      <c r="BC153" s="1406"/>
      <c r="BI153" s="1199"/>
    </row>
    <row r="154" spans="1:61">
      <c r="A154" s="828"/>
      <c r="B154" s="1093"/>
      <c r="C154" s="1509"/>
      <c r="D154" s="1509"/>
      <c r="E154" s="1328">
        <f t="shared" si="68"/>
        <v>0</v>
      </c>
      <c r="F154" s="828"/>
      <c r="G154" s="1036"/>
      <c r="H154" s="934"/>
      <c r="I154" s="839"/>
      <c r="J154" s="839"/>
      <c r="K154" s="889"/>
      <c r="L154" s="888">
        <f t="shared" si="69"/>
        <v>0</v>
      </c>
      <c r="M154" s="577"/>
      <c r="N154" s="577"/>
      <c r="O154" s="577"/>
      <c r="P154" s="577"/>
      <c r="Q154" s="577"/>
      <c r="R154" s="577"/>
      <c r="S154" s="577"/>
      <c r="T154" s="577"/>
      <c r="U154" s="577"/>
      <c r="V154" s="577"/>
      <c r="W154" s="580">
        <f t="shared" si="51"/>
        <v>0</v>
      </c>
      <c r="X154" s="916">
        <f t="shared" si="76"/>
        <v>0</v>
      </c>
      <c r="Y154" s="1096"/>
      <c r="Z154" s="1140">
        <f t="shared" si="71"/>
        <v>0</v>
      </c>
      <c r="AA154" s="1083">
        <f t="shared" si="52"/>
        <v>0</v>
      </c>
      <c r="AB154" s="1083">
        <f t="shared" si="53"/>
        <v>0</v>
      </c>
      <c r="AC154" s="1083">
        <f t="shared" si="54"/>
        <v>0</v>
      </c>
      <c r="AD154" s="1141">
        <f t="shared" si="72"/>
        <v>0</v>
      </c>
      <c r="AE154" s="1084">
        <f t="shared" si="55"/>
        <v>0</v>
      </c>
      <c r="AF154" s="1084">
        <f t="shared" si="56"/>
        <v>0</v>
      </c>
      <c r="AG154" s="1084">
        <f t="shared" si="57"/>
        <v>0</v>
      </c>
      <c r="AH154" s="1142">
        <f t="shared" si="58"/>
        <v>0</v>
      </c>
      <c r="AI154" s="1085">
        <f t="shared" si="59"/>
        <v>0</v>
      </c>
      <c r="AJ154" s="1085">
        <f t="shared" si="60"/>
        <v>0</v>
      </c>
      <c r="AK154" s="1085">
        <f t="shared" si="61"/>
        <v>0</v>
      </c>
      <c r="AL154" s="1067">
        <f t="shared" si="62"/>
        <v>0</v>
      </c>
      <c r="AM154" s="1067">
        <f t="shared" si="63"/>
        <v>0</v>
      </c>
      <c r="AN154" s="1067">
        <f t="shared" si="64"/>
        <v>0</v>
      </c>
      <c r="AO154" s="1068">
        <f t="shared" si="65"/>
        <v>0</v>
      </c>
      <c r="AP154" s="1068">
        <f t="shared" si="66"/>
        <v>0</v>
      </c>
      <c r="AQ154" s="1068">
        <f t="shared" si="67"/>
        <v>0</v>
      </c>
      <c r="AR154" s="1382">
        <f t="shared" si="73"/>
        <v>0</v>
      </c>
      <c r="AS154" s="1382">
        <f t="shared" si="74"/>
        <v>0</v>
      </c>
      <c r="AT154" s="1382">
        <f t="shared" si="75"/>
        <v>0</v>
      </c>
      <c r="AU154" s="1449"/>
      <c r="AV154" s="1449"/>
      <c r="AW154" s="1449"/>
      <c r="AX154" s="1449"/>
      <c r="AY154" s="1449"/>
      <c r="AZ154" s="1449"/>
      <c r="BA154" s="1424"/>
      <c r="BB154" s="1424"/>
      <c r="BC154" s="1406"/>
      <c r="BI154" s="1199"/>
    </row>
    <row r="155" spans="1:61">
      <c r="A155" s="828"/>
      <c r="B155" s="1093"/>
      <c r="C155" s="1509"/>
      <c r="D155" s="1509"/>
      <c r="E155" s="1328">
        <f t="shared" si="68"/>
        <v>0</v>
      </c>
      <c r="F155" s="828"/>
      <c r="G155" s="1036"/>
      <c r="H155" s="934"/>
      <c r="I155" s="839"/>
      <c r="J155" s="839"/>
      <c r="K155" s="889"/>
      <c r="L155" s="888">
        <f t="shared" si="69"/>
        <v>0</v>
      </c>
      <c r="M155" s="577"/>
      <c r="N155" s="577"/>
      <c r="O155" s="577"/>
      <c r="P155" s="577"/>
      <c r="Q155" s="577"/>
      <c r="R155" s="577"/>
      <c r="S155" s="577"/>
      <c r="T155" s="577"/>
      <c r="U155" s="577"/>
      <c r="V155" s="577"/>
      <c r="W155" s="580">
        <f t="shared" si="51"/>
        <v>0</v>
      </c>
      <c r="X155" s="916">
        <f t="shared" si="76"/>
        <v>0</v>
      </c>
      <c r="Y155" s="1096"/>
      <c r="Z155" s="1140">
        <f t="shared" si="71"/>
        <v>0</v>
      </c>
      <c r="AA155" s="1083">
        <f t="shared" si="52"/>
        <v>0</v>
      </c>
      <c r="AB155" s="1083">
        <f t="shared" si="53"/>
        <v>0</v>
      </c>
      <c r="AC155" s="1083">
        <f t="shared" si="54"/>
        <v>0</v>
      </c>
      <c r="AD155" s="1141">
        <f t="shared" si="72"/>
        <v>0</v>
      </c>
      <c r="AE155" s="1084">
        <f t="shared" si="55"/>
        <v>0</v>
      </c>
      <c r="AF155" s="1084">
        <f t="shared" si="56"/>
        <v>0</v>
      </c>
      <c r="AG155" s="1084">
        <f t="shared" si="57"/>
        <v>0</v>
      </c>
      <c r="AH155" s="1142">
        <f t="shared" si="58"/>
        <v>0</v>
      </c>
      <c r="AI155" s="1085">
        <f t="shared" si="59"/>
        <v>0</v>
      </c>
      <c r="AJ155" s="1085">
        <f t="shared" si="60"/>
        <v>0</v>
      </c>
      <c r="AK155" s="1085">
        <f t="shared" si="61"/>
        <v>0</v>
      </c>
      <c r="AL155" s="1067">
        <f t="shared" si="62"/>
        <v>0</v>
      </c>
      <c r="AM155" s="1067">
        <f t="shared" si="63"/>
        <v>0</v>
      </c>
      <c r="AN155" s="1067">
        <f t="shared" si="64"/>
        <v>0</v>
      </c>
      <c r="AO155" s="1068">
        <f t="shared" si="65"/>
        <v>0</v>
      </c>
      <c r="AP155" s="1068">
        <f t="shared" si="66"/>
        <v>0</v>
      </c>
      <c r="AQ155" s="1068">
        <f t="shared" si="67"/>
        <v>0</v>
      </c>
      <c r="AR155" s="1382">
        <f t="shared" si="73"/>
        <v>0</v>
      </c>
      <c r="AS155" s="1382">
        <f t="shared" si="74"/>
        <v>0</v>
      </c>
      <c r="AT155" s="1382">
        <f t="shared" si="75"/>
        <v>0</v>
      </c>
      <c r="AU155" s="1449"/>
      <c r="AV155" s="1449"/>
      <c r="AW155" s="1449"/>
      <c r="AX155" s="1449"/>
      <c r="AY155" s="1449"/>
      <c r="AZ155" s="1449"/>
      <c r="BA155" s="1424"/>
      <c r="BB155" s="1424"/>
      <c r="BC155" s="1406"/>
      <c r="BI155" s="1199"/>
    </row>
    <row r="156" spans="1:61">
      <c r="A156" s="828"/>
      <c r="B156" s="1093"/>
      <c r="C156" s="1509"/>
      <c r="D156" s="1509"/>
      <c r="E156" s="1328">
        <f t="shared" si="68"/>
        <v>0</v>
      </c>
      <c r="F156" s="828"/>
      <c r="G156" s="1036"/>
      <c r="H156" s="934"/>
      <c r="I156" s="839"/>
      <c r="J156" s="839"/>
      <c r="K156" s="889"/>
      <c r="L156" s="888">
        <f t="shared" si="69"/>
        <v>0</v>
      </c>
      <c r="M156" s="577"/>
      <c r="N156" s="577"/>
      <c r="O156" s="577"/>
      <c r="P156" s="577"/>
      <c r="Q156" s="577"/>
      <c r="R156" s="577"/>
      <c r="S156" s="577"/>
      <c r="T156" s="577"/>
      <c r="U156" s="577"/>
      <c r="V156" s="577"/>
      <c r="W156" s="580">
        <f t="shared" si="51"/>
        <v>0</v>
      </c>
      <c r="X156" s="916">
        <f t="shared" si="76"/>
        <v>0</v>
      </c>
      <c r="Y156" s="1096"/>
      <c r="Z156" s="1140">
        <f t="shared" si="71"/>
        <v>0</v>
      </c>
      <c r="AA156" s="1083">
        <f t="shared" si="52"/>
        <v>0</v>
      </c>
      <c r="AB156" s="1083">
        <f t="shared" si="53"/>
        <v>0</v>
      </c>
      <c r="AC156" s="1083">
        <f t="shared" si="54"/>
        <v>0</v>
      </c>
      <c r="AD156" s="1141">
        <f t="shared" si="72"/>
        <v>0</v>
      </c>
      <c r="AE156" s="1084">
        <f t="shared" si="55"/>
        <v>0</v>
      </c>
      <c r="AF156" s="1084">
        <f t="shared" si="56"/>
        <v>0</v>
      </c>
      <c r="AG156" s="1084">
        <f t="shared" si="57"/>
        <v>0</v>
      </c>
      <c r="AH156" s="1142">
        <f t="shared" si="58"/>
        <v>0</v>
      </c>
      <c r="AI156" s="1085">
        <f t="shared" si="59"/>
        <v>0</v>
      </c>
      <c r="AJ156" s="1085">
        <f t="shared" si="60"/>
        <v>0</v>
      </c>
      <c r="AK156" s="1085">
        <f t="shared" si="61"/>
        <v>0</v>
      </c>
      <c r="AL156" s="1067">
        <f t="shared" si="62"/>
        <v>0</v>
      </c>
      <c r="AM156" s="1067">
        <f t="shared" si="63"/>
        <v>0</v>
      </c>
      <c r="AN156" s="1067">
        <f t="shared" si="64"/>
        <v>0</v>
      </c>
      <c r="AO156" s="1068">
        <f t="shared" si="65"/>
        <v>0</v>
      </c>
      <c r="AP156" s="1068">
        <f t="shared" si="66"/>
        <v>0</v>
      </c>
      <c r="AQ156" s="1068">
        <f t="shared" si="67"/>
        <v>0</v>
      </c>
      <c r="AR156" s="1382">
        <f t="shared" si="73"/>
        <v>0</v>
      </c>
      <c r="AS156" s="1382">
        <f t="shared" si="74"/>
        <v>0</v>
      </c>
      <c r="AT156" s="1382">
        <f t="shared" si="75"/>
        <v>0</v>
      </c>
      <c r="AU156" s="1449"/>
      <c r="AV156" s="1449"/>
      <c r="AW156" s="1449"/>
      <c r="AX156" s="1449"/>
      <c r="AY156" s="1449"/>
      <c r="AZ156" s="1449"/>
      <c r="BA156" s="1424"/>
      <c r="BB156" s="1424"/>
      <c r="BC156" s="1406"/>
      <c r="BI156" s="1199"/>
    </row>
    <row r="157" spans="1:61">
      <c r="A157" s="828"/>
      <c r="B157" s="1093"/>
      <c r="C157" s="1509"/>
      <c r="D157" s="1509"/>
      <c r="E157" s="1328">
        <f t="shared" si="68"/>
        <v>0</v>
      </c>
      <c r="F157" s="828"/>
      <c r="G157" s="1036"/>
      <c r="H157" s="934"/>
      <c r="I157" s="839"/>
      <c r="J157" s="839"/>
      <c r="K157" s="889"/>
      <c r="L157" s="888">
        <f t="shared" si="69"/>
        <v>0</v>
      </c>
      <c r="M157" s="577"/>
      <c r="N157" s="577"/>
      <c r="O157" s="577"/>
      <c r="P157" s="577"/>
      <c r="Q157" s="577"/>
      <c r="R157" s="577"/>
      <c r="S157" s="577"/>
      <c r="T157" s="577"/>
      <c r="U157" s="577"/>
      <c r="V157" s="577"/>
      <c r="W157" s="580">
        <f t="shared" ref="W157:W188" si="77">IFERROR(IF(F157&lt;&gt;"GfB",(SUM(L157:O157,Q157,U157)*12+(S157+T157))*(100+$O$12+$O$13)%+((P157+R157+V157)*12),(SUM(L157:O157,Q157,U157)*12+(S157+T157))*(100+$O$15+$O$13)%+((P157+R157+V157)*12)),0)</f>
        <v>0</v>
      </c>
      <c r="X157" s="916">
        <f t="shared" si="76"/>
        <v>0</v>
      </c>
      <c r="Y157" s="1096"/>
      <c r="Z157" s="1140">
        <f t="shared" si="71"/>
        <v>0</v>
      </c>
      <c r="AA157" s="1083">
        <f t="shared" si="52"/>
        <v>0</v>
      </c>
      <c r="AB157" s="1083">
        <f t="shared" si="53"/>
        <v>0</v>
      </c>
      <c r="AC157" s="1083">
        <f t="shared" si="54"/>
        <v>0</v>
      </c>
      <c r="AD157" s="1141">
        <f t="shared" si="72"/>
        <v>0</v>
      </c>
      <c r="AE157" s="1084">
        <f t="shared" si="55"/>
        <v>0</v>
      </c>
      <c r="AF157" s="1084">
        <f t="shared" si="56"/>
        <v>0</v>
      </c>
      <c r="AG157" s="1084">
        <f t="shared" si="57"/>
        <v>0</v>
      </c>
      <c r="AH157" s="1142">
        <f t="shared" si="58"/>
        <v>0</v>
      </c>
      <c r="AI157" s="1085">
        <f t="shared" si="59"/>
        <v>0</v>
      </c>
      <c r="AJ157" s="1085">
        <f t="shared" si="60"/>
        <v>0</v>
      </c>
      <c r="AK157" s="1085">
        <f t="shared" si="61"/>
        <v>0</v>
      </c>
      <c r="AL157" s="1067">
        <f t="shared" si="62"/>
        <v>0</v>
      </c>
      <c r="AM157" s="1067">
        <f t="shared" si="63"/>
        <v>0</v>
      </c>
      <c r="AN157" s="1067">
        <f t="shared" si="64"/>
        <v>0</v>
      </c>
      <c r="AO157" s="1068">
        <f t="shared" si="65"/>
        <v>0</v>
      </c>
      <c r="AP157" s="1068">
        <f t="shared" si="66"/>
        <v>0</v>
      </c>
      <c r="AQ157" s="1068">
        <f t="shared" si="67"/>
        <v>0</v>
      </c>
      <c r="AR157" s="1382">
        <f t="shared" si="73"/>
        <v>0</v>
      </c>
      <c r="AS157" s="1382">
        <f t="shared" si="74"/>
        <v>0</v>
      </c>
      <c r="AT157" s="1382">
        <f t="shared" si="75"/>
        <v>0</v>
      </c>
      <c r="AU157" s="1449"/>
      <c r="AV157" s="1449"/>
      <c r="AW157" s="1449"/>
      <c r="AX157" s="1449"/>
      <c r="AY157" s="1449"/>
      <c r="AZ157" s="1449"/>
      <c r="BA157" s="1424"/>
      <c r="BB157" s="1424"/>
      <c r="BC157" s="1406"/>
      <c r="BI157" s="1199"/>
    </row>
    <row r="158" spans="1:61">
      <c r="A158" s="828"/>
      <c r="B158" s="1093"/>
      <c r="C158" s="1509"/>
      <c r="D158" s="1509"/>
      <c r="E158" s="1328">
        <f t="shared" si="68"/>
        <v>0</v>
      </c>
      <c r="F158" s="828"/>
      <c r="G158" s="1036"/>
      <c r="H158" s="934"/>
      <c r="I158" s="839"/>
      <c r="J158" s="839"/>
      <c r="K158" s="889"/>
      <c r="L158" s="888">
        <f t="shared" si="69"/>
        <v>0</v>
      </c>
      <c r="M158" s="577"/>
      <c r="N158" s="577"/>
      <c r="O158" s="577"/>
      <c r="P158" s="577"/>
      <c r="Q158" s="577"/>
      <c r="R158" s="577"/>
      <c r="S158" s="577"/>
      <c r="T158" s="577"/>
      <c r="U158" s="577"/>
      <c r="V158" s="577"/>
      <c r="W158" s="580">
        <f t="shared" si="77"/>
        <v>0</v>
      </c>
      <c r="X158" s="916">
        <f t="shared" si="76"/>
        <v>0</v>
      </c>
      <c r="Y158" s="1096"/>
      <c r="Z158" s="1140">
        <f t="shared" si="71"/>
        <v>0</v>
      </c>
      <c r="AA158" s="1083">
        <f t="shared" si="52"/>
        <v>0</v>
      </c>
      <c r="AB158" s="1083">
        <f t="shared" si="53"/>
        <v>0</v>
      </c>
      <c r="AC158" s="1083">
        <f t="shared" si="54"/>
        <v>0</v>
      </c>
      <c r="AD158" s="1141">
        <f t="shared" si="72"/>
        <v>0</v>
      </c>
      <c r="AE158" s="1084">
        <f t="shared" si="55"/>
        <v>0</v>
      </c>
      <c r="AF158" s="1084">
        <f t="shared" si="56"/>
        <v>0</v>
      </c>
      <c r="AG158" s="1084">
        <f t="shared" si="57"/>
        <v>0</v>
      </c>
      <c r="AH158" s="1142">
        <f t="shared" si="58"/>
        <v>0</v>
      </c>
      <c r="AI158" s="1085">
        <f t="shared" si="59"/>
        <v>0</v>
      </c>
      <c r="AJ158" s="1085">
        <f t="shared" si="60"/>
        <v>0</v>
      </c>
      <c r="AK158" s="1085">
        <f t="shared" si="61"/>
        <v>0</v>
      </c>
      <c r="AL158" s="1067">
        <f t="shared" si="62"/>
        <v>0</v>
      </c>
      <c r="AM158" s="1067">
        <f t="shared" si="63"/>
        <v>0</v>
      </c>
      <c r="AN158" s="1067">
        <f t="shared" si="64"/>
        <v>0</v>
      </c>
      <c r="AO158" s="1068">
        <f t="shared" si="65"/>
        <v>0</v>
      </c>
      <c r="AP158" s="1068">
        <f t="shared" si="66"/>
        <v>0</v>
      </c>
      <c r="AQ158" s="1068">
        <f t="shared" si="67"/>
        <v>0</v>
      </c>
      <c r="AR158" s="1382">
        <f t="shared" si="73"/>
        <v>0</v>
      </c>
      <c r="AS158" s="1382">
        <f t="shared" si="74"/>
        <v>0</v>
      </c>
      <c r="AT158" s="1382">
        <f t="shared" si="75"/>
        <v>0</v>
      </c>
      <c r="AU158" s="1449"/>
      <c r="AV158" s="1449"/>
      <c r="AW158" s="1449"/>
      <c r="AX158" s="1449"/>
      <c r="AY158" s="1449"/>
      <c r="AZ158" s="1449"/>
      <c r="BA158" s="1424"/>
      <c r="BB158" s="1424"/>
      <c r="BC158" s="1406"/>
      <c r="BI158" s="1199"/>
    </row>
    <row r="159" spans="1:61">
      <c r="A159" s="828"/>
      <c r="B159" s="1093"/>
      <c r="C159" s="1509"/>
      <c r="D159" s="1509"/>
      <c r="E159" s="1328">
        <f t="shared" si="68"/>
        <v>0</v>
      </c>
      <c r="F159" s="828"/>
      <c r="G159" s="1036"/>
      <c r="H159" s="934"/>
      <c r="I159" s="839"/>
      <c r="J159" s="839"/>
      <c r="K159" s="889"/>
      <c r="L159" s="888">
        <f t="shared" si="69"/>
        <v>0</v>
      </c>
      <c r="M159" s="577"/>
      <c r="N159" s="577"/>
      <c r="O159" s="577"/>
      <c r="P159" s="577"/>
      <c r="Q159" s="577"/>
      <c r="R159" s="577"/>
      <c r="S159" s="577"/>
      <c r="T159" s="577"/>
      <c r="U159" s="577"/>
      <c r="V159" s="577"/>
      <c r="W159" s="580">
        <f t="shared" si="77"/>
        <v>0</v>
      </c>
      <c r="X159" s="916">
        <f t="shared" si="76"/>
        <v>0</v>
      </c>
      <c r="Y159" s="1096"/>
      <c r="Z159" s="1140">
        <f t="shared" si="71"/>
        <v>0</v>
      </c>
      <c r="AA159" s="1083">
        <f t="shared" si="52"/>
        <v>0</v>
      </c>
      <c r="AB159" s="1083">
        <f t="shared" si="53"/>
        <v>0</v>
      </c>
      <c r="AC159" s="1083">
        <f t="shared" si="54"/>
        <v>0</v>
      </c>
      <c r="AD159" s="1141">
        <f t="shared" si="72"/>
        <v>0</v>
      </c>
      <c r="AE159" s="1084">
        <f t="shared" si="55"/>
        <v>0</v>
      </c>
      <c r="AF159" s="1084">
        <f t="shared" si="56"/>
        <v>0</v>
      </c>
      <c r="AG159" s="1084">
        <f t="shared" si="57"/>
        <v>0</v>
      </c>
      <c r="AH159" s="1142">
        <f t="shared" si="58"/>
        <v>0</v>
      </c>
      <c r="AI159" s="1085">
        <f t="shared" si="59"/>
        <v>0</v>
      </c>
      <c r="AJ159" s="1085">
        <f t="shared" si="60"/>
        <v>0</v>
      </c>
      <c r="AK159" s="1085">
        <f t="shared" si="61"/>
        <v>0</v>
      </c>
      <c r="AL159" s="1067">
        <f t="shared" si="62"/>
        <v>0</v>
      </c>
      <c r="AM159" s="1067">
        <f t="shared" si="63"/>
        <v>0</v>
      </c>
      <c r="AN159" s="1067">
        <f t="shared" si="64"/>
        <v>0</v>
      </c>
      <c r="AO159" s="1068">
        <f t="shared" si="65"/>
        <v>0</v>
      </c>
      <c r="AP159" s="1068">
        <f t="shared" si="66"/>
        <v>0</v>
      </c>
      <c r="AQ159" s="1068">
        <f t="shared" si="67"/>
        <v>0</v>
      </c>
      <c r="AR159" s="1382">
        <f t="shared" si="73"/>
        <v>0</v>
      </c>
      <c r="AS159" s="1382">
        <f t="shared" si="74"/>
        <v>0</v>
      </c>
      <c r="AT159" s="1382">
        <f t="shared" si="75"/>
        <v>0</v>
      </c>
      <c r="AU159" s="1449"/>
      <c r="AV159" s="1449"/>
      <c r="AW159" s="1449"/>
      <c r="AX159" s="1449"/>
      <c r="AY159" s="1449"/>
      <c r="AZ159" s="1449"/>
      <c r="BA159" s="1424"/>
      <c r="BB159" s="1424"/>
      <c r="BC159" s="1406"/>
      <c r="BI159" s="1199"/>
    </row>
    <row r="160" spans="1:61">
      <c r="A160" s="828"/>
      <c r="B160" s="1093"/>
      <c r="C160" s="1509"/>
      <c r="D160" s="1509"/>
      <c r="E160" s="1328">
        <f t="shared" si="68"/>
        <v>0</v>
      </c>
      <c r="F160" s="828"/>
      <c r="G160" s="1036"/>
      <c r="H160" s="934"/>
      <c r="I160" s="839"/>
      <c r="J160" s="839"/>
      <c r="K160" s="889"/>
      <c r="L160" s="888">
        <f t="shared" si="69"/>
        <v>0</v>
      </c>
      <c r="M160" s="577"/>
      <c r="N160" s="577"/>
      <c r="O160" s="577"/>
      <c r="P160" s="577"/>
      <c r="Q160" s="577"/>
      <c r="R160" s="577"/>
      <c r="S160" s="577"/>
      <c r="T160" s="577"/>
      <c r="U160" s="577"/>
      <c r="V160" s="577"/>
      <c r="W160" s="580">
        <f t="shared" si="77"/>
        <v>0</v>
      </c>
      <c r="X160" s="916">
        <f t="shared" si="76"/>
        <v>0</v>
      </c>
      <c r="Y160" s="1096"/>
      <c r="Z160" s="1140">
        <f t="shared" si="71"/>
        <v>0</v>
      </c>
      <c r="AA160" s="1083">
        <f t="shared" si="52"/>
        <v>0</v>
      </c>
      <c r="AB160" s="1083">
        <f t="shared" si="53"/>
        <v>0</v>
      </c>
      <c r="AC160" s="1083">
        <f t="shared" si="54"/>
        <v>0</v>
      </c>
      <c r="AD160" s="1141">
        <f t="shared" si="72"/>
        <v>0</v>
      </c>
      <c r="AE160" s="1084">
        <f t="shared" si="55"/>
        <v>0</v>
      </c>
      <c r="AF160" s="1084">
        <f t="shared" si="56"/>
        <v>0</v>
      </c>
      <c r="AG160" s="1084">
        <f t="shared" si="57"/>
        <v>0</v>
      </c>
      <c r="AH160" s="1142">
        <f t="shared" si="58"/>
        <v>0</v>
      </c>
      <c r="AI160" s="1085">
        <f t="shared" si="59"/>
        <v>0</v>
      </c>
      <c r="AJ160" s="1085">
        <f t="shared" si="60"/>
        <v>0</v>
      </c>
      <c r="AK160" s="1085">
        <f t="shared" si="61"/>
        <v>0</v>
      </c>
      <c r="AL160" s="1067">
        <f t="shared" si="62"/>
        <v>0</v>
      </c>
      <c r="AM160" s="1067">
        <f t="shared" si="63"/>
        <v>0</v>
      </c>
      <c r="AN160" s="1067">
        <f t="shared" si="64"/>
        <v>0</v>
      </c>
      <c r="AO160" s="1068">
        <f t="shared" si="65"/>
        <v>0</v>
      </c>
      <c r="AP160" s="1068">
        <f t="shared" si="66"/>
        <v>0</v>
      </c>
      <c r="AQ160" s="1068">
        <f t="shared" si="67"/>
        <v>0</v>
      </c>
      <c r="AR160" s="1382">
        <f t="shared" si="73"/>
        <v>0</v>
      </c>
      <c r="AS160" s="1382">
        <f t="shared" si="74"/>
        <v>0</v>
      </c>
      <c r="AT160" s="1382">
        <f t="shared" si="75"/>
        <v>0</v>
      </c>
      <c r="AU160" s="1449"/>
      <c r="AV160" s="1449"/>
      <c r="AW160" s="1449"/>
      <c r="AX160" s="1449"/>
      <c r="AY160" s="1449"/>
      <c r="AZ160" s="1449"/>
      <c r="BA160" s="1424"/>
      <c r="BB160" s="1424"/>
      <c r="BC160" s="1406"/>
      <c r="BI160" s="1199"/>
    </row>
    <row r="161" spans="1:61">
      <c r="A161" s="828"/>
      <c r="B161" s="1093"/>
      <c r="C161" s="1509"/>
      <c r="D161" s="1509"/>
      <c r="E161" s="1328">
        <f t="shared" si="68"/>
        <v>0</v>
      </c>
      <c r="F161" s="828"/>
      <c r="G161" s="1036"/>
      <c r="H161" s="934"/>
      <c r="I161" s="839"/>
      <c r="J161" s="839"/>
      <c r="K161" s="889"/>
      <c r="L161" s="888">
        <f t="shared" si="69"/>
        <v>0</v>
      </c>
      <c r="M161" s="577"/>
      <c r="N161" s="577"/>
      <c r="O161" s="577"/>
      <c r="P161" s="577"/>
      <c r="Q161" s="577"/>
      <c r="R161" s="577"/>
      <c r="S161" s="577"/>
      <c r="T161" s="577"/>
      <c r="U161" s="577"/>
      <c r="V161" s="577"/>
      <c r="W161" s="580">
        <f t="shared" si="77"/>
        <v>0</v>
      </c>
      <c r="X161" s="916">
        <f t="shared" si="76"/>
        <v>0</v>
      </c>
      <c r="Y161" s="1096"/>
      <c r="Z161" s="1140">
        <f t="shared" si="71"/>
        <v>0</v>
      </c>
      <c r="AA161" s="1083">
        <f t="shared" si="52"/>
        <v>0</v>
      </c>
      <c r="AB161" s="1083">
        <f t="shared" si="53"/>
        <v>0</v>
      </c>
      <c r="AC161" s="1083">
        <f t="shared" si="54"/>
        <v>0</v>
      </c>
      <c r="AD161" s="1141">
        <f t="shared" si="72"/>
        <v>0</v>
      </c>
      <c r="AE161" s="1084">
        <f t="shared" si="55"/>
        <v>0</v>
      </c>
      <c r="AF161" s="1084">
        <f t="shared" si="56"/>
        <v>0</v>
      </c>
      <c r="AG161" s="1084">
        <f t="shared" si="57"/>
        <v>0</v>
      </c>
      <c r="AH161" s="1142">
        <f t="shared" si="58"/>
        <v>0</v>
      </c>
      <c r="AI161" s="1085">
        <f t="shared" si="59"/>
        <v>0</v>
      </c>
      <c r="AJ161" s="1085">
        <f t="shared" si="60"/>
        <v>0</v>
      </c>
      <c r="AK161" s="1085">
        <f t="shared" si="61"/>
        <v>0</v>
      </c>
      <c r="AL161" s="1067">
        <f t="shared" si="62"/>
        <v>0</v>
      </c>
      <c r="AM161" s="1067">
        <f t="shared" si="63"/>
        <v>0</v>
      </c>
      <c r="AN161" s="1067">
        <f t="shared" si="64"/>
        <v>0</v>
      </c>
      <c r="AO161" s="1068">
        <f t="shared" si="65"/>
        <v>0</v>
      </c>
      <c r="AP161" s="1068">
        <f t="shared" si="66"/>
        <v>0</v>
      </c>
      <c r="AQ161" s="1068">
        <f t="shared" si="67"/>
        <v>0</v>
      </c>
      <c r="AR161" s="1382">
        <f t="shared" si="73"/>
        <v>0</v>
      </c>
      <c r="AS161" s="1382">
        <f t="shared" si="74"/>
        <v>0</v>
      </c>
      <c r="AT161" s="1382">
        <f t="shared" si="75"/>
        <v>0</v>
      </c>
      <c r="AU161" s="1449"/>
      <c r="AV161" s="1449"/>
      <c r="AW161" s="1449"/>
      <c r="AX161" s="1449"/>
      <c r="AY161" s="1449"/>
      <c r="AZ161" s="1449"/>
      <c r="BA161" s="1424"/>
      <c r="BB161" s="1424"/>
      <c r="BC161" s="1406"/>
      <c r="BI161" s="1199"/>
    </row>
    <row r="162" spans="1:61">
      <c r="A162" s="828"/>
      <c r="B162" s="1093"/>
      <c r="C162" s="1509"/>
      <c r="D162" s="1509"/>
      <c r="E162" s="1328">
        <f t="shared" si="68"/>
        <v>0</v>
      </c>
      <c r="F162" s="828"/>
      <c r="G162" s="1036"/>
      <c r="H162" s="934"/>
      <c r="I162" s="839"/>
      <c r="J162" s="839"/>
      <c r="K162" s="889"/>
      <c r="L162" s="888">
        <f t="shared" si="69"/>
        <v>0</v>
      </c>
      <c r="M162" s="577"/>
      <c r="N162" s="577"/>
      <c r="O162" s="577"/>
      <c r="P162" s="577"/>
      <c r="Q162" s="577"/>
      <c r="R162" s="577"/>
      <c r="S162" s="577"/>
      <c r="T162" s="577"/>
      <c r="U162" s="577"/>
      <c r="V162" s="577"/>
      <c r="W162" s="580">
        <f t="shared" si="77"/>
        <v>0</v>
      </c>
      <c r="X162" s="916">
        <f t="shared" si="76"/>
        <v>0</v>
      </c>
      <c r="Y162" s="1096"/>
      <c r="Z162" s="1140">
        <f t="shared" si="71"/>
        <v>0</v>
      </c>
      <c r="AA162" s="1083">
        <f t="shared" si="52"/>
        <v>0</v>
      </c>
      <c r="AB162" s="1083">
        <f t="shared" si="53"/>
        <v>0</v>
      </c>
      <c r="AC162" s="1083">
        <f t="shared" si="54"/>
        <v>0</v>
      </c>
      <c r="AD162" s="1141">
        <f t="shared" si="72"/>
        <v>0</v>
      </c>
      <c r="AE162" s="1084">
        <f t="shared" si="55"/>
        <v>0</v>
      </c>
      <c r="AF162" s="1084">
        <f t="shared" si="56"/>
        <v>0</v>
      </c>
      <c r="AG162" s="1084">
        <f t="shared" si="57"/>
        <v>0</v>
      </c>
      <c r="AH162" s="1142">
        <f t="shared" si="58"/>
        <v>0</v>
      </c>
      <c r="AI162" s="1085">
        <f t="shared" si="59"/>
        <v>0</v>
      </c>
      <c r="AJ162" s="1085">
        <f t="shared" si="60"/>
        <v>0</v>
      </c>
      <c r="AK162" s="1085">
        <f t="shared" si="61"/>
        <v>0</v>
      </c>
      <c r="AL162" s="1067">
        <f t="shared" si="62"/>
        <v>0</v>
      </c>
      <c r="AM162" s="1067">
        <f t="shared" si="63"/>
        <v>0</v>
      </c>
      <c r="AN162" s="1067">
        <f t="shared" si="64"/>
        <v>0</v>
      </c>
      <c r="AO162" s="1068">
        <f t="shared" si="65"/>
        <v>0</v>
      </c>
      <c r="AP162" s="1068">
        <f t="shared" si="66"/>
        <v>0</v>
      </c>
      <c r="AQ162" s="1068">
        <f t="shared" si="67"/>
        <v>0</v>
      </c>
      <c r="AR162" s="1382">
        <f t="shared" si="73"/>
        <v>0</v>
      </c>
      <c r="AS162" s="1382">
        <f t="shared" si="74"/>
        <v>0</v>
      </c>
      <c r="AT162" s="1382">
        <f t="shared" si="75"/>
        <v>0</v>
      </c>
      <c r="AU162" s="1449"/>
      <c r="AV162" s="1449"/>
      <c r="AW162" s="1449"/>
      <c r="AX162" s="1449"/>
      <c r="AY162" s="1449"/>
      <c r="AZ162" s="1449"/>
      <c r="BA162" s="1424"/>
      <c r="BB162" s="1424"/>
      <c r="BC162" s="1406"/>
      <c r="BI162" s="1199"/>
    </row>
    <row r="163" spans="1:61">
      <c r="A163" s="828"/>
      <c r="B163" s="1093"/>
      <c r="C163" s="1509"/>
      <c r="D163" s="1509"/>
      <c r="E163" s="1328">
        <f t="shared" si="68"/>
        <v>0</v>
      </c>
      <c r="F163" s="828"/>
      <c r="G163" s="1036"/>
      <c r="H163" s="934"/>
      <c r="I163" s="839"/>
      <c r="J163" s="839"/>
      <c r="K163" s="889"/>
      <c r="L163" s="888">
        <f t="shared" si="69"/>
        <v>0</v>
      </c>
      <c r="M163" s="577"/>
      <c r="N163" s="577"/>
      <c r="O163" s="577"/>
      <c r="P163" s="577"/>
      <c r="Q163" s="577"/>
      <c r="R163" s="577"/>
      <c r="S163" s="577"/>
      <c r="T163" s="577"/>
      <c r="U163" s="577"/>
      <c r="V163" s="577"/>
      <c r="W163" s="580">
        <f t="shared" si="77"/>
        <v>0</v>
      </c>
      <c r="X163" s="916">
        <f t="shared" si="76"/>
        <v>0</v>
      </c>
      <c r="Y163" s="1096"/>
      <c r="Z163" s="1140">
        <f t="shared" si="71"/>
        <v>0</v>
      </c>
      <c r="AA163" s="1083">
        <f t="shared" si="52"/>
        <v>0</v>
      </c>
      <c r="AB163" s="1083">
        <f t="shared" si="53"/>
        <v>0</v>
      </c>
      <c r="AC163" s="1083">
        <f t="shared" si="54"/>
        <v>0</v>
      </c>
      <c r="AD163" s="1141">
        <f t="shared" si="72"/>
        <v>0</v>
      </c>
      <c r="AE163" s="1084">
        <f t="shared" si="55"/>
        <v>0</v>
      </c>
      <c r="AF163" s="1084">
        <f t="shared" si="56"/>
        <v>0</v>
      </c>
      <c r="AG163" s="1084">
        <f t="shared" si="57"/>
        <v>0</v>
      </c>
      <c r="AH163" s="1142">
        <f t="shared" si="58"/>
        <v>0</v>
      </c>
      <c r="AI163" s="1085">
        <f t="shared" si="59"/>
        <v>0</v>
      </c>
      <c r="AJ163" s="1085">
        <f t="shared" si="60"/>
        <v>0</v>
      </c>
      <c r="AK163" s="1085">
        <f t="shared" si="61"/>
        <v>0</v>
      </c>
      <c r="AL163" s="1067">
        <f t="shared" si="62"/>
        <v>0</v>
      </c>
      <c r="AM163" s="1067">
        <f t="shared" si="63"/>
        <v>0</v>
      </c>
      <c r="AN163" s="1067">
        <f t="shared" si="64"/>
        <v>0</v>
      </c>
      <c r="AO163" s="1068">
        <f t="shared" si="65"/>
        <v>0</v>
      </c>
      <c r="AP163" s="1068">
        <f t="shared" si="66"/>
        <v>0</v>
      </c>
      <c r="AQ163" s="1068">
        <f t="shared" si="67"/>
        <v>0</v>
      </c>
      <c r="AR163" s="1382">
        <f t="shared" si="73"/>
        <v>0</v>
      </c>
      <c r="AS163" s="1382">
        <f t="shared" si="74"/>
        <v>0</v>
      </c>
      <c r="AT163" s="1382">
        <f t="shared" si="75"/>
        <v>0</v>
      </c>
      <c r="AU163" s="1449"/>
      <c r="AV163" s="1449"/>
      <c r="AW163" s="1449"/>
      <c r="AX163" s="1449"/>
      <c r="AY163" s="1449"/>
      <c r="AZ163" s="1449"/>
      <c r="BA163" s="1424"/>
      <c r="BB163" s="1424"/>
      <c r="BC163" s="1406"/>
      <c r="BI163" s="1199"/>
    </row>
    <row r="164" spans="1:61">
      <c r="A164" s="828"/>
      <c r="B164" s="1093"/>
      <c r="C164" s="1509"/>
      <c r="D164" s="1509"/>
      <c r="E164" s="1328">
        <f t="shared" si="68"/>
        <v>0</v>
      </c>
      <c r="F164" s="828"/>
      <c r="G164" s="1036"/>
      <c r="H164" s="934"/>
      <c r="I164" s="839"/>
      <c r="J164" s="839"/>
      <c r="K164" s="889"/>
      <c r="L164" s="888">
        <f t="shared" si="69"/>
        <v>0</v>
      </c>
      <c r="M164" s="577"/>
      <c r="N164" s="577"/>
      <c r="O164" s="577"/>
      <c r="P164" s="577"/>
      <c r="Q164" s="577"/>
      <c r="R164" s="577"/>
      <c r="S164" s="577"/>
      <c r="T164" s="577"/>
      <c r="U164" s="577"/>
      <c r="V164" s="577"/>
      <c r="W164" s="580">
        <f t="shared" si="77"/>
        <v>0</v>
      </c>
      <c r="X164" s="916">
        <f t="shared" si="76"/>
        <v>0</v>
      </c>
      <c r="Y164" s="1096"/>
      <c r="Z164" s="1140">
        <f t="shared" si="71"/>
        <v>0</v>
      </c>
      <c r="AA164" s="1083">
        <f t="shared" si="52"/>
        <v>0</v>
      </c>
      <c r="AB164" s="1083">
        <f t="shared" si="53"/>
        <v>0</v>
      </c>
      <c r="AC164" s="1083">
        <f t="shared" si="54"/>
        <v>0</v>
      </c>
      <c r="AD164" s="1141">
        <f t="shared" si="72"/>
        <v>0</v>
      </c>
      <c r="AE164" s="1084">
        <f t="shared" si="55"/>
        <v>0</v>
      </c>
      <c r="AF164" s="1084">
        <f t="shared" si="56"/>
        <v>0</v>
      </c>
      <c r="AG164" s="1084">
        <f t="shared" si="57"/>
        <v>0</v>
      </c>
      <c r="AH164" s="1142">
        <f t="shared" si="58"/>
        <v>0</v>
      </c>
      <c r="AI164" s="1085">
        <f t="shared" si="59"/>
        <v>0</v>
      </c>
      <c r="AJ164" s="1085">
        <f t="shared" si="60"/>
        <v>0</v>
      </c>
      <c r="AK164" s="1085">
        <f t="shared" si="61"/>
        <v>0</v>
      </c>
      <c r="AL164" s="1067">
        <f t="shared" si="62"/>
        <v>0</v>
      </c>
      <c r="AM164" s="1067">
        <f t="shared" si="63"/>
        <v>0</v>
      </c>
      <c r="AN164" s="1067">
        <f t="shared" si="64"/>
        <v>0</v>
      </c>
      <c r="AO164" s="1068">
        <f t="shared" si="65"/>
        <v>0</v>
      </c>
      <c r="AP164" s="1068">
        <f t="shared" si="66"/>
        <v>0</v>
      </c>
      <c r="AQ164" s="1068">
        <f t="shared" si="67"/>
        <v>0</v>
      </c>
      <c r="AR164" s="1382">
        <f t="shared" si="73"/>
        <v>0</v>
      </c>
      <c r="AS164" s="1382">
        <f t="shared" si="74"/>
        <v>0</v>
      </c>
      <c r="AT164" s="1382">
        <f t="shared" si="75"/>
        <v>0</v>
      </c>
      <c r="AU164" s="1449"/>
      <c r="AV164" s="1449"/>
      <c r="AW164" s="1449"/>
      <c r="AX164" s="1449"/>
      <c r="AY164" s="1449"/>
      <c r="AZ164" s="1449"/>
      <c r="BA164" s="1424"/>
      <c r="BB164" s="1424"/>
      <c r="BC164" s="1406"/>
      <c r="BI164" s="1199"/>
    </row>
    <row r="165" spans="1:61">
      <c r="A165" s="828"/>
      <c r="B165" s="1093"/>
      <c r="C165" s="1509"/>
      <c r="D165" s="1509"/>
      <c r="E165" s="1328">
        <f t="shared" si="68"/>
        <v>0</v>
      </c>
      <c r="F165" s="828"/>
      <c r="G165" s="1036"/>
      <c r="H165" s="934"/>
      <c r="I165" s="839"/>
      <c r="J165" s="839"/>
      <c r="K165" s="889"/>
      <c r="L165" s="888">
        <f t="shared" si="69"/>
        <v>0</v>
      </c>
      <c r="M165" s="577"/>
      <c r="N165" s="577"/>
      <c r="O165" s="577"/>
      <c r="P165" s="577"/>
      <c r="Q165" s="577"/>
      <c r="R165" s="577"/>
      <c r="S165" s="577"/>
      <c r="T165" s="577"/>
      <c r="U165" s="577"/>
      <c r="V165" s="577"/>
      <c r="W165" s="580">
        <f t="shared" si="77"/>
        <v>0</v>
      </c>
      <c r="X165" s="916">
        <f t="shared" si="76"/>
        <v>0</v>
      </c>
      <c r="Y165" s="1096"/>
      <c r="Z165" s="1140">
        <f t="shared" si="71"/>
        <v>0</v>
      </c>
      <c r="AA165" s="1083">
        <f t="shared" si="52"/>
        <v>0</v>
      </c>
      <c r="AB165" s="1083">
        <f t="shared" si="53"/>
        <v>0</v>
      </c>
      <c r="AC165" s="1083">
        <f t="shared" si="54"/>
        <v>0</v>
      </c>
      <c r="AD165" s="1141">
        <f t="shared" si="72"/>
        <v>0</v>
      </c>
      <c r="AE165" s="1084">
        <f t="shared" si="55"/>
        <v>0</v>
      </c>
      <c r="AF165" s="1084">
        <f t="shared" si="56"/>
        <v>0</v>
      </c>
      <c r="AG165" s="1084">
        <f t="shared" si="57"/>
        <v>0</v>
      </c>
      <c r="AH165" s="1142">
        <f t="shared" si="58"/>
        <v>0</v>
      </c>
      <c r="AI165" s="1085">
        <f t="shared" si="59"/>
        <v>0</v>
      </c>
      <c r="AJ165" s="1085">
        <f t="shared" si="60"/>
        <v>0</v>
      </c>
      <c r="AK165" s="1085">
        <f t="shared" si="61"/>
        <v>0</v>
      </c>
      <c r="AL165" s="1067">
        <f t="shared" si="62"/>
        <v>0</v>
      </c>
      <c r="AM165" s="1067">
        <f t="shared" si="63"/>
        <v>0</v>
      </c>
      <c r="AN165" s="1067">
        <f t="shared" si="64"/>
        <v>0</v>
      </c>
      <c r="AO165" s="1068">
        <f t="shared" si="65"/>
        <v>0</v>
      </c>
      <c r="AP165" s="1068">
        <f t="shared" si="66"/>
        <v>0</v>
      </c>
      <c r="AQ165" s="1068">
        <f t="shared" si="67"/>
        <v>0</v>
      </c>
      <c r="AR165" s="1382">
        <f t="shared" si="73"/>
        <v>0</v>
      </c>
      <c r="AS165" s="1382">
        <f t="shared" si="74"/>
        <v>0</v>
      </c>
      <c r="AT165" s="1382">
        <f t="shared" si="75"/>
        <v>0</v>
      </c>
      <c r="AU165" s="1449"/>
      <c r="AV165" s="1449"/>
      <c r="AW165" s="1449"/>
      <c r="AX165" s="1449"/>
      <c r="AY165" s="1449"/>
      <c r="AZ165" s="1449"/>
      <c r="BA165" s="1424"/>
      <c r="BB165" s="1424"/>
      <c r="BC165" s="1406"/>
      <c r="BI165" s="1199"/>
    </row>
    <row r="166" spans="1:61">
      <c r="A166" s="828"/>
      <c r="B166" s="1093"/>
      <c r="C166" s="1509"/>
      <c r="D166" s="1509"/>
      <c r="E166" s="1328">
        <f t="shared" si="68"/>
        <v>0</v>
      </c>
      <c r="F166" s="828"/>
      <c r="G166" s="1036"/>
      <c r="H166" s="934"/>
      <c r="I166" s="839"/>
      <c r="J166" s="839"/>
      <c r="K166" s="889"/>
      <c r="L166" s="888">
        <f t="shared" si="69"/>
        <v>0</v>
      </c>
      <c r="M166" s="577"/>
      <c r="N166" s="577"/>
      <c r="O166" s="577"/>
      <c r="P166" s="577"/>
      <c r="Q166" s="577"/>
      <c r="R166" s="577"/>
      <c r="S166" s="577"/>
      <c r="T166" s="577"/>
      <c r="U166" s="577"/>
      <c r="V166" s="577"/>
      <c r="W166" s="580">
        <f t="shared" si="77"/>
        <v>0</v>
      </c>
      <c r="X166" s="916">
        <f t="shared" si="76"/>
        <v>0</v>
      </c>
      <c r="Y166" s="1096"/>
      <c r="Z166" s="1140">
        <f t="shared" si="71"/>
        <v>0</v>
      </c>
      <c r="AA166" s="1083">
        <f t="shared" si="52"/>
        <v>0</v>
      </c>
      <c r="AB166" s="1083">
        <f t="shared" si="53"/>
        <v>0</v>
      </c>
      <c r="AC166" s="1083">
        <f t="shared" si="54"/>
        <v>0</v>
      </c>
      <c r="AD166" s="1141">
        <f t="shared" si="72"/>
        <v>0</v>
      </c>
      <c r="AE166" s="1084">
        <f t="shared" si="55"/>
        <v>0</v>
      </c>
      <c r="AF166" s="1084">
        <f t="shared" si="56"/>
        <v>0</v>
      </c>
      <c r="AG166" s="1084">
        <f t="shared" si="57"/>
        <v>0</v>
      </c>
      <c r="AH166" s="1142">
        <f t="shared" si="58"/>
        <v>0</v>
      </c>
      <c r="AI166" s="1085">
        <f t="shared" si="59"/>
        <v>0</v>
      </c>
      <c r="AJ166" s="1085">
        <f t="shared" si="60"/>
        <v>0</v>
      </c>
      <c r="AK166" s="1085">
        <f t="shared" si="61"/>
        <v>0</v>
      </c>
      <c r="AL166" s="1067">
        <f t="shared" si="62"/>
        <v>0</v>
      </c>
      <c r="AM166" s="1067">
        <f t="shared" si="63"/>
        <v>0</v>
      </c>
      <c r="AN166" s="1067">
        <f t="shared" si="64"/>
        <v>0</v>
      </c>
      <c r="AO166" s="1068">
        <f t="shared" si="65"/>
        <v>0</v>
      </c>
      <c r="AP166" s="1068">
        <f t="shared" si="66"/>
        <v>0</v>
      </c>
      <c r="AQ166" s="1068">
        <f t="shared" si="67"/>
        <v>0</v>
      </c>
      <c r="AR166" s="1382">
        <f t="shared" si="73"/>
        <v>0</v>
      </c>
      <c r="AS166" s="1382">
        <f t="shared" si="74"/>
        <v>0</v>
      </c>
      <c r="AT166" s="1382">
        <f t="shared" si="75"/>
        <v>0</v>
      </c>
      <c r="AU166" s="1449"/>
      <c r="AV166" s="1449"/>
      <c r="AW166" s="1449"/>
      <c r="AX166" s="1449"/>
      <c r="AY166" s="1449"/>
      <c r="AZ166" s="1449"/>
      <c r="BA166" s="1424"/>
      <c r="BB166" s="1424"/>
      <c r="BC166" s="1406"/>
      <c r="BI166" s="1199"/>
    </row>
    <row r="167" spans="1:61">
      <c r="A167" s="828"/>
      <c r="B167" s="1093"/>
      <c r="C167" s="1509"/>
      <c r="D167" s="1509"/>
      <c r="E167" s="1328">
        <f t="shared" si="68"/>
        <v>0</v>
      </c>
      <c r="F167" s="828"/>
      <c r="G167" s="1036"/>
      <c r="H167" s="934"/>
      <c r="I167" s="839"/>
      <c r="J167" s="839"/>
      <c r="K167" s="889"/>
      <c r="L167" s="888">
        <f t="shared" si="69"/>
        <v>0</v>
      </c>
      <c r="M167" s="577"/>
      <c r="N167" s="577"/>
      <c r="O167" s="577"/>
      <c r="P167" s="577"/>
      <c r="Q167" s="577"/>
      <c r="R167" s="577"/>
      <c r="S167" s="577"/>
      <c r="T167" s="577"/>
      <c r="U167" s="577"/>
      <c r="V167" s="577"/>
      <c r="W167" s="580">
        <f t="shared" si="77"/>
        <v>0</v>
      </c>
      <c r="X167" s="916">
        <f t="shared" si="76"/>
        <v>0</v>
      </c>
      <c r="Y167" s="1096"/>
      <c r="Z167" s="1140">
        <f t="shared" si="71"/>
        <v>0</v>
      </c>
      <c r="AA167" s="1083">
        <f t="shared" si="52"/>
        <v>0</v>
      </c>
      <c r="AB167" s="1083">
        <f t="shared" si="53"/>
        <v>0</v>
      </c>
      <c r="AC167" s="1083">
        <f t="shared" si="54"/>
        <v>0</v>
      </c>
      <c r="AD167" s="1141">
        <f t="shared" si="72"/>
        <v>0</v>
      </c>
      <c r="AE167" s="1084">
        <f t="shared" si="55"/>
        <v>0</v>
      </c>
      <c r="AF167" s="1084">
        <f t="shared" si="56"/>
        <v>0</v>
      </c>
      <c r="AG167" s="1084">
        <f t="shared" si="57"/>
        <v>0</v>
      </c>
      <c r="AH167" s="1142">
        <f t="shared" si="58"/>
        <v>0</v>
      </c>
      <c r="AI167" s="1085">
        <f t="shared" si="59"/>
        <v>0</v>
      </c>
      <c r="AJ167" s="1085">
        <f t="shared" si="60"/>
        <v>0</v>
      </c>
      <c r="AK167" s="1085">
        <f t="shared" si="61"/>
        <v>0</v>
      </c>
      <c r="AL167" s="1067">
        <f t="shared" si="62"/>
        <v>0</v>
      </c>
      <c r="AM167" s="1067">
        <f t="shared" si="63"/>
        <v>0</v>
      </c>
      <c r="AN167" s="1067">
        <f t="shared" si="64"/>
        <v>0</v>
      </c>
      <c r="AO167" s="1068">
        <f t="shared" si="65"/>
        <v>0</v>
      </c>
      <c r="AP167" s="1068">
        <f t="shared" si="66"/>
        <v>0</v>
      </c>
      <c r="AQ167" s="1068">
        <f t="shared" si="67"/>
        <v>0</v>
      </c>
      <c r="AR167" s="1382">
        <f t="shared" si="73"/>
        <v>0</v>
      </c>
      <c r="AS167" s="1382">
        <f t="shared" si="74"/>
        <v>0</v>
      </c>
      <c r="AT167" s="1382">
        <f t="shared" si="75"/>
        <v>0</v>
      </c>
      <c r="AU167" s="1449"/>
      <c r="AV167" s="1449"/>
      <c r="AW167" s="1449"/>
      <c r="AX167" s="1449"/>
      <c r="AY167" s="1449"/>
      <c r="AZ167" s="1449"/>
      <c r="BA167" s="1424"/>
      <c r="BB167" s="1424"/>
      <c r="BC167" s="1406"/>
      <c r="BI167" s="1199"/>
    </row>
    <row r="168" spans="1:61">
      <c r="A168" s="828"/>
      <c r="B168" s="1093"/>
      <c r="C168" s="1509"/>
      <c r="D168" s="1509"/>
      <c r="E168" s="1328">
        <f t="shared" si="68"/>
        <v>0</v>
      </c>
      <c r="F168" s="828"/>
      <c r="G168" s="1036"/>
      <c r="H168" s="934"/>
      <c r="I168" s="839"/>
      <c r="J168" s="839"/>
      <c r="K168" s="889"/>
      <c r="L168" s="888">
        <f t="shared" si="69"/>
        <v>0</v>
      </c>
      <c r="M168" s="577"/>
      <c r="N168" s="577"/>
      <c r="O168" s="577"/>
      <c r="P168" s="577"/>
      <c r="Q168" s="577"/>
      <c r="R168" s="577"/>
      <c r="S168" s="577"/>
      <c r="T168" s="577"/>
      <c r="U168" s="577"/>
      <c r="V168" s="577"/>
      <c r="W168" s="580">
        <f t="shared" si="77"/>
        <v>0</v>
      </c>
      <c r="X168" s="916">
        <f t="shared" si="76"/>
        <v>0</v>
      </c>
      <c r="Y168" s="1096"/>
      <c r="Z168" s="1140">
        <f t="shared" si="71"/>
        <v>0</v>
      </c>
      <c r="AA168" s="1083">
        <f t="shared" si="52"/>
        <v>0</v>
      </c>
      <c r="AB168" s="1083">
        <f t="shared" si="53"/>
        <v>0</v>
      </c>
      <c r="AC168" s="1083">
        <f t="shared" si="54"/>
        <v>0</v>
      </c>
      <c r="AD168" s="1141">
        <f t="shared" si="72"/>
        <v>0</v>
      </c>
      <c r="AE168" s="1084">
        <f t="shared" si="55"/>
        <v>0</v>
      </c>
      <c r="AF168" s="1084">
        <f t="shared" si="56"/>
        <v>0</v>
      </c>
      <c r="AG168" s="1084">
        <f t="shared" si="57"/>
        <v>0</v>
      </c>
      <c r="AH168" s="1142">
        <f t="shared" si="58"/>
        <v>0</v>
      </c>
      <c r="AI168" s="1085">
        <f t="shared" si="59"/>
        <v>0</v>
      </c>
      <c r="AJ168" s="1085">
        <f t="shared" si="60"/>
        <v>0</v>
      </c>
      <c r="AK168" s="1085">
        <f t="shared" si="61"/>
        <v>0</v>
      </c>
      <c r="AL168" s="1067">
        <f t="shared" si="62"/>
        <v>0</v>
      </c>
      <c r="AM168" s="1067">
        <f t="shared" si="63"/>
        <v>0</v>
      </c>
      <c r="AN168" s="1067">
        <f t="shared" si="64"/>
        <v>0</v>
      </c>
      <c r="AO168" s="1068">
        <f t="shared" si="65"/>
        <v>0</v>
      </c>
      <c r="AP168" s="1068">
        <f t="shared" si="66"/>
        <v>0</v>
      </c>
      <c r="AQ168" s="1068">
        <f t="shared" si="67"/>
        <v>0</v>
      </c>
      <c r="AR168" s="1382">
        <f t="shared" si="73"/>
        <v>0</v>
      </c>
      <c r="AS168" s="1382">
        <f t="shared" si="74"/>
        <v>0</v>
      </c>
      <c r="AT168" s="1382">
        <f t="shared" si="75"/>
        <v>0</v>
      </c>
      <c r="AU168" s="1449"/>
      <c r="AV168" s="1449"/>
      <c r="AW168" s="1449"/>
      <c r="AX168" s="1449"/>
      <c r="AY168" s="1449"/>
      <c r="AZ168" s="1449"/>
      <c r="BA168" s="1424"/>
      <c r="BB168" s="1424"/>
      <c r="BC168" s="1406"/>
      <c r="BI168" s="1199"/>
    </row>
    <row r="169" spans="1:61">
      <c r="A169" s="828"/>
      <c r="B169" s="1093"/>
      <c r="C169" s="1509"/>
      <c r="D169" s="1509"/>
      <c r="E169" s="1328">
        <f t="shared" si="68"/>
        <v>0</v>
      </c>
      <c r="F169" s="828"/>
      <c r="G169" s="1036"/>
      <c r="H169" s="934"/>
      <c r="I169" s="839"/>
      <c r="J169" s="839"/>
      <c r="K169" s="889"/>
      <c r="L169" s="888">
        <f t="shared" si="69"/>
        <v>0</v>
      </c>
      <c r="M169" s="577"/>
      <c r="N169" s="577"/>
      <c r="O169" s="577"/>
      <c r="P169" s="577"/>
      <c r="Q169" s="577"/>
      <c r="R169" s="577"/>
      <c r="S169" s="577"/>
      <c r="T169" s="577"/>
      <c r="U169" s="577"/>
      <c r="V169" s="577"/>
      <c r="W169" s="580">
        <f t="shared" si="77"/>
        <v>0</v>
      </c>
      <c r="X169" s="916">
        <f t="shared" si="76"/>
        <v>0</v>
      </c>
      <c r="Y169" s="1096"/>
      <c r="Z169" s="1140">
        <f t="shared" si="71"/>
        <v>0</v>
      </c>
      <c r="AA169" s="1083">
        <f t="shared" si="52"/>
        <v>0</v>
      </c>
      <c r="AB169" s="1083">
        <f t="shared" si="53"/>
        <v>0</v>
      </c>
      <c r="AC169" s="1083">
        <f t="shared" si="54"/>
        <v>0</v>
      </c>
      <c r="AD169" s="1141">
        <f t="shared" si="72"/>
        <v>0</v>
      </c>
      <c r="AE169" s="1084">
        <f t="shared" si="55"/>
        <v>0</v>
      </c>
      <c r="AF169" s="1084">
        <f t="shared" si="56"/>
        <v>0</v>
      </c>
      <c r="AG169" s="1084">
        <f t="shared" si="57"/>
        <v>0</v>
      </c>
      <c r="AH169" s="1142">
        <f t="shared" si="58"/>
        <v>0</v>
      </c>
      <c r="AI169" s="1085">
        <f t="shared" si="59"/>
        <v>0</v>
      </c>
      <c r="AJ169" s="1085">
        <f t="shared" si="60"/>
        <v>0</v>
      </c>
      <c r="AK169" s="1085">
        <f t="shared" si="61"/>
        <v>0</v>
      </c>
      <c r="AL169" s="1067">
        <f t="shared" si="62"/>
        <v>0</v>
      </c>
      <c r="AM169" s="1067">
        <f t="shared" si="63"/>
        <v>0</v>
      </c>
      <c r="AN169" s="1067">
        <f t="shared" si="64"/>
        <v>0</v>
      </c>
      <c r="AO169" s="1068">
        <f t="shared" si="65"/>
        <v>0</v>
      </c>
      <c r="AP169" s="1068">
        <f t="shared" si="66"/>
        <v>0</v>
      </c>
      <c r="AQ169" s="1068">
        <f t="shared" si="67"/>
        <v>0</v>
      </c>
      <c r="AR169" s="1382">
        <f t="shared" si="73"/>
        <v>0</v>
      </c>
      <c r="AS169" s="1382">
        <f t="shared" si="74"/>
        <v>0</v>
      </c>
      <c r="AT169" s="1382">
        <f t="shared" si="75"/>
        <v>0</v>
      </c>
      <c r="AU169" s="1449"/>
      <c r="AV169" s="1449"/>
      <c r="AW169" s="1449"/>
      <c r="AX169" s="1449"/>
      <c r="AY169" s="1449"/>
      <c r="AZ169" s="1449"/>
      <c r="BA169" s="1424"/>
      <c r="BB169" s="1424"/>
      <c r="BC169" s="1406"/>
      <c r="BI169" s="1199"/>
    </row>
    <row r="170" spans="1:61">
      <c r="A170" s="828"/>
      <c r="B170" s="1093"/>
      <c r="C170" s="1509"/>
      <c r="D170" s="1509"/>
      <c r="E170" s="1328">
        <f t="shared" si="68"/>
        <v>0</v>
      </c>
      <c r="F170" s="828"/>
      <c r="G170" s="1036"/>
      <c r="H170" s="934"/>
      <c r="I170" s="839"/>
      <c r="J170" s="839"/>
      <c r="K170" s="889"/>
      <c r="L170" s="888">
        <f t="shared" si="69"/>
        <v>0</v>
      </c>
      <c r="M170" s="577"/>
      <c r="N170" s="577"/>
      <c r="O170" s="577"/>
      <c r="P170" s="577"/>
      <c r="Q170" s="577"/>
      <c r="R170" s="577"/>
      <c r="S170" s="577"/>
      <c r="T170" s="577"/>
      <c r="U170" s="577"/>
      <c r="V170" s="577"/>
      <c r="W170" s="580">
        <f t="shared" si="77"/>
        <v>0</v>
      </c>
      <c r="X170" s="916">
        <f t="shared" si="76"/>
        <v>0</v>
      </c>
      <c r="Y170" s="1096"/>
      <c r="Z170" s="1140">
        <f t="shared" si="71"/>
        <v>0</v>
      </c>
      <c r="AA170" s="1083">
        <f t="shared" si="52"/>
        <v>0</v>
      </c>
      <c r="AB170" s="1083">
        <f t="shared" si="53"/>
        <v>0</v>
      </c>
      <c r="AC170" s="1083">
        <f t="shared" si="54"/>
        <v>0</v>
      </c>
      <c r="AD170" s="1141">
        <f t="shared" si="72"/>
        <v>0</v>
      </c>
      <c r="AE170" s="1084">
        <f t="shared" si="55"/>
        <v>0</v>
      </c>
      <c r="AF170" s="1084">
        <f t="shared" si="56"/>
        <v>0</v>
      </c>
      <c r="AG170" s="1084">
        <f t="shared" si="57"/>
        <v>0</v>
      </c>
      <c r="AH170" s="1142">
        <f t="shared" si="58"/>
        <v>0</v>
      </c>
      <c r="AI170" s="1085">
        <f t="shared" si="59"/>
        <v>0</v>
      </c>
      <c r="AJ170" s="1085">
        <f t="shared" si="60"/>
        <v>0</v>
      </c>
      <c r="AK170" s="1085">
        <f t="shared" si="61"/>
        <v>0</v>
      </c>
      <c r="AL170" s="1067">
        <f t="shared" si="62"/>
        <v>0</v>
      </c>
      <c r="AM170" s="1067">
        <f t="shared" si="63"/>
        <v>0</v>
      </c>
      <c r="AN170" s="1067">
        <f t="shared" si="64"/>
        <v>0</v>
      </c>
      <c r="AO170" s="1068">
        <f t="shared" si="65"/>
        <v>0</v>
      </c>
      <c r="AP170" s="1068">
        <f t="shared" si="66"/>
        <v>0</v>
      </c>
      <c r="AQ170" s="1068">
        <f t="shared" si="67"/>
        <v>0</v>
      </c>
      <c r="AR170" s="1382">
        <f t="shared" si="73"/>
        <v>0</v>
      </c>
      <c r="AS170" s="1382">
        <f t="shared" si="74"/>
        <v>0</v>
      </c>
      <c r="AT170" s="1382">
        <f t="shared" si="75"/>
        <v>0</v>
      </c>
      <c r="AU170" s="1449"/>
      <c r="AV170" s="1449"/>
      <c r="AW170" s="1449"/>
      <c r="AX170" s="1449"/>
      <c r="AY170" s="1449"/>
      <c r="AZ170" s="1449"/>
      <c r="BA170" s="1424"/>
      <c r="BB170" s="1424"/>
      <c r="BC170" s="1406"/>
      <c r="BI170" s="1199"/>
    </row>
    <row r="171" spans="1:61">
      <c r="A171" s="828"/>
      <c r="B171" s="1093"/>
      <c r="C171" s="1509"/>
      <c r="D171" s="1509"/>
      <c r="E171" s="1328">
        <f t="shared" si="68"/>
        <v>0</v>
      </c>
      <c r="F171" s="828"/>
      <c r="G171" s="1036"/>
      <c r="H171" s="934"/>
      <c r="I171" s="839"/>
      <c r="J171" s="839"/>
      <c r="K171" s="889"/>
      <c r="L171" s="888">
        <f t="shared" si="69"/>
        <v>0</v>
      </c>
      <c r="M171" s="577"/>
      <c r="N171" s="577"/>
      <c r="O171" s="577"/>
      <c r="P171" s="577"/>
      <c r="Q171" s="577"/>
      <c r="R171" s="577"/>
      <c r="S171" s="577"/>
      <c r="T171" s="577"/>
      <c r="U171" s="577"/>
      <c r="V171" s="577"/>
      <c r="W171" s="580">
        <f t="shared" si="77"/>
        <v>0</v>
      </c>
      <c r="X171" s="916">
        <f t="shared" si="76"/>
        <v>0</v>
      </c>
      <c r="Y171" s="1096"/>
      <c r="Z171" s="1140">
        <f t="shared" si="71"/>
        <v>0</v>
      </c>
      <c r="AA171" s="1083">
        <f t="shared" si="52"/>
        <v>0</v>
      </c>
      <c r="AB171" s="1083">
        <f t="shared" si="53"/>
        <v>0</v>
      </c>
      <c r="AC171" s="1083">
        <f t="shared" si="54"/>
        <v>0</v>
      </c>
      <c r="AD171" s="1141">
        <f t="shared" si="72"/>
        <v>0</v>
      </c>
      <c r="AE171" s="1084">
        <f t="shared" si="55"/>
        <v>0</v>
      </c>
      <c r="AF171" s="1084">
        <f t="shared" si="56"/>
        <v>0</v>
      </c>
      <c r="AG171" s="1084">
        <f t="shared" si="57"/>
        <v>0</v>
      </c>
      <c r="AH171" s="1142">
        <f t="shared" si="58"/>
        <v>0</v>
      </c>
      <c r="AI171" s="1085">
        <f t="shared" si="59"/>
        <v>0</v>
      </c>
      <c r="AJ171" s="1085">
        <f t="shared" si="60"/>
        <v>0</v>
      </c>
      <c r="AK171" s="1085">
        <f t="shared" si="61"/>
        <v>0</v>
      </c>
      <c r="AL171" s="1067">
        <f t="shared" si="62"/>
        <v>0</v>
      </c>
      <c r="AM171" s="1067">
        <f t="shared" si="63"/>
        <v>0</v>
      </c>
      <c r="AN171" s="1067">
        <f t="shared" si="64"/>
        <v>0</v>
      </c>
      <c r="AO171" s="1068">
        <f t="shared" si="65"/>
        <v>0</v>
      </c>
      <c r="AP171" s="1068">
        <f t="shared" si="66"/>
        <v>0</v>
      </c>
      <c r="AQ171" s="1068">
        <f t="shared" si="67"/>
        <v>0</v>
      </c>
      <c r="AR171" s="1382">
        <f t="shared" si="73"/>
        <v>0</v>
      </c>
      <c r="AS171" s="1382">
        <f t="shared" si="74"/>
        <v>0</v>
      </c>
      <c r="AT171" s="1382">
        <f t="shared" si="75"/>
        <v>0</v>
      </c>
      <c r="AU171" s="1449"/>
      <c r="AV171" s="1449"/>
      <c r="AW171" s="1449"/>
      <c r="AX171" s="1449"/>
      <c r="AY171" s="1449"/>
      <c r="AZ171" s="1449"/>
      <c r="BA171" s="1424"/>
      <c r="BB171" s="1424"/>
      <c r="BC171" s="1406"/>
      <c r="BI171" s="1199"/>
    </row>
    <row r="172" spans="1:61">
      <c r="A172" s="828"/>
      <c r="B172" s="1093"/>
      <c r="C172" s="1509"/>
      <c r="D172" s="1509"/>
      <c r="E172" s="1328">
        <f t="shared" si="68"/>
        <v>0</v>
      </c>
      <c r="F172" s="828"/>
      <c r="G172" s="1036"/>
      <c r="H172" s="934"/>
      <c r="I172" s="839"/>
      <c r="J172" s="839"/>
      <c r="K172" s="889"/>
      <c r="L172" s="888">
        <f t="shared" si="69"/>
        <v>0</v>
      </c>
      <c r="M172" s="577"/>
      <c r="N172" s="577"/>
      <c r="O172" s="577"/>
      <c r="P172" s="577"/>
      <c r="Q172" s="577"/>
      <c r="R172" s="577"/>
      <c r="S172" s="577"/>
      <c r="T172" s="577"/>
      <c r="U172" s="577"/>
      <c r="V172" s="577"/>
      <c r="W172" s="580">
        <f t="shared" si="77"/>
        <v>0</v>
      </c>
      <c r="X172" s="916">
        <f t="shared" si="76"/>
        <v>0</v>
      </c>
      <c r="Y172" s="1096"/>
      <c r="Z172" s="1140">
        <f t="shared" si="71"/>
        <v>0</v>
      </c>
      <c r="AA172" s="1083">
        <f t="shared" si="52"/>
        <v>0</v>
      </c>
      <c r="AB172" s="1083">
        <f t="shared" si="53"/>
        <v>0</v>
      </c>
      <c r="AC172" s="1083">
        <f t="shared" si="54"/>
        <v>0</v>
      </c>
      <c r="AD172" s="1141">
        <f t="shared" si="72"/>
        <v>0</v>
      </c>
      <c r="AE172" s="1084">
        <f t="shared" si="55"/>
        <v>0</v>
      </c>
      <c r="AF172" s="1084">
        <f t="shared" si="56"/>
        <v>0</v>
      </c>
      <c r="AG172" s="1084">
        <f t="shared" si="57"/>
        <v>0</v>
      </c>
      <c r="AH172" s="1142">
        <f t="shared" si="58"/>
        <v>0</v>
      </c>
      <c r="AI172" s="1085">
        <f t="shared" si="59"/>
        <v>0</v>
      </c>
      <c r="AJ172" s="1085">
        <f t="shared" si="60"/>
        <v>0</v>
      </c>
      <c r="AK172" s="1085">
        <f t="shared" si="61"/>
        <v>0</v>
      </c>
      <c r="AL172" s="1067">
        <f t="shared" si="62"/>
        <v>0</v>
      </c>
      <c r="AM172" s="1067">
        <f t="shared" si="63"/>
        <v>0</v>
      </c>
      <c r="AN172" s="1067">
        <f t="shared" si="64"/>
        <v>0</v>
      </c>
      <c r="AO172" s="1068">
        <f t="shared" si="65"/>
        <v>0</v>
      </c>
      <c r="AP172" s="1068">
        <f t="shared" si="66"/>
        <v>0</v>
      </c>
      <c r="AQ172" s="1068">
        <f t="shared" si="67"/>
        <v>0</v>
      </c>
      <c r="AR172" s="1382">
        <f t="shared" si="73"/>
        <v>0</v>
      </c>
      <c r="AS172" s="1382">
        <f t="shared" si="74"/>
        <v>0</v>
      </c>
      <c r="AT172" s="1382">
        <f t="shared" si="75"/>
        <v>0</v>
      </c>
      <c r="AU172" s="1449"/>
      <c r="AV172" s="1449"/>
      <c r="AW172" s="1449"/>
      <c r="AX172" s="1449"/>
      <c r="AY172" s="1449"/>
      <c r="AZ172" s="1449"/>
      <c r="BA172" s="1424"/>
      <c r="BB172" s="1424"/>
      <c r="BC172" s="1406"/>
      <c r="BI172" s="1199"/>
    </row>
    <row r="173" spans="1:61">
      <c r="A173" s="828"/>
      <c r="B173" s="1093"/>
      <c r="C173" s="1509"/>
      <c r="D173" s="1509"/>
      <c r="E173" s="1328">
        <f t="shared" si="68"/>
        <v>0</v>
      </c>
      <c r="F173" s="828"/>
      <c r="G173" s="1036"/>
      <c r="H173" s="934"/>
      <c r="I173" s="839"/>
      <c r="J173" s="839"/>
      <c r="K173" s="889"/>
      <c r="L173" s="888">
        <f t="shared" si="69"/>
        <v>0</v>
      </c>
      <c r="M173" s="577"/>
      <c r="N173" s="577"/>
      <c r="O173" s="577"/>
      <c r="P173" s="577"/>
      <c r="Q173" s="577"/>
      <c r="R173" s="577"/>
      <c r="S173" s="577"/>
      <c r="T173" s="577"/>
      <c r="U173" s="577"/>
      <c r="V173" s="577"/>
      <c r="W173" s="580">
        <f t="shared" si="77"/>
        <v>0</v>
      </c>
      <c r="X173" s="916">
        <f t="shared" si="76"/>
        <v>0</v>
      </c>
      <c r="Y173" s="1096"/>
      <c r="Z173" s="1140">
        <f t="shared" si="71"/>
        <v>0</v>
      </c>
      <c r="AA173" s="1083">
        <f t="shared" si="52"/>
        <v>0</v>
      </c>
      <c r="AB173" s="1083">
        <f t="shared" si="53"/>
        <v>0</v>
      </c>
      <c r="AC173" s="1083">
        <f t="shared" si="54"/>
        <v>0</v>
      </c>
      <c r="AD173" s="1141">
        <f t="shared" si="72"/>
        <v>0</v>
      </c>
      <c r="AE173" s="1084">
        <f t="shared" si="55"/>
        <v>0</v>
      </c>
      <c r="AF173" s="1084">
        <f t="shared" si="56"/>
        <v>0</v>
      </c>
      <c r="AG173" s="1084">
        <f t="shared" si="57"/>
        <v>0</v>
      </c>
      <c r="AH173" s="1142">
        <f t="shared" si="58"/>
        <v>0</v>
      </c>
      <c r="AI173" s="1085">
        <f t="shared" si="59"/>
        <v>0</v>
      </c>
      <c r="AJ173" s="1085">
        <f t="shared" si="60"/>
        <v>0</v>
      </c>
      <c r="AK173" s="1085">
        <f t="shared" si="61"/>
        <v>0</v>
      </c>
      <c r="AL173" s="1067">
        <f t="shared" si="62"/>
        <v>0</v>
      </c>
      <c r="AM173" s="1067">
        <f t="shared" si="63"/>
        <v>0</v>
      </c>
      <c r="AN173" s="1067">
        <f t="shared" si="64"/>
        <v>0</v>
      </c>
      <c r="AO173" s="1068">
        <f t="shared" si="65"/>
        <v>0</v>
      </c>
      <c r="AP173" s="1068">
        <f t="shared" si="66"/>
        <v>0</v>
      </c>
      <c r="AQ173" s="1068">
        <f t="shared" si="67"/>
        <v>0</v>
      </c>
      <c r="AR173" s="1382">
        <f t="shared" si="73"/>
        <v>0</v>
      </c>
      <c r="AS173" s="1382">
        <f t="shared" si="74"/>
        <v>0</v>
      </c>
      <c r="AT173" s="1382">
        <f t="shared" si="75"/>
        <v>0</v>
      </c>
      <c r="AU173" s="1449"/>
      <c r="AV173" s="1449"/>
      <c r="AW173" s="1449"/>
      <c r="AX173" s="1449"/>
      <c r="AY173" s="1449"/>
      <c r="AZ173" s="1449"/>
      <c r="BA173" s="1424"/>
      <c r="BB173" s="1424"/>
      <c r="BC173" s="1406"/>
      <c r="BI173" s="1199"/>
    </row>
    <row r="174" spans="1:61">
      <c r="A174" s="828"/>
      <c r="B174" s="1093"/>
      <c r="C174" s="1509"/>
      <c r="D174" s="1509"/>
      <c r="E174" s="1328">
        <f t="shared" si="68"/>
        <v>0</v>
      </c>
      <c r="F174" s="828"/>
      <c r="G174" s="1036"/>
      <c r="H174" s="934"/>
      <c r="I174" s="839"/>
      <c r="J174" s="839"/>
      <c r="K174" s="889"/>
      <c r="L174" s="888">
        <f t="shared" si="69"/>
        <v>0</v>
      </c>
      <c r="M174" s="577"/>
      <c r="N174" s="577"/>
      <c r="O174" s="577"/>
      <c r="P174" s="577"/>
      <c r="Q174" s="577"/>
      <c r="R174" s="577"/>
      <c r="S174" s="577"/>
      <c r="T174" s="577"/>
      <c r="U174" s="577"/>
      <c r="V174" s="577"/>
      <c r="W174" s="580">
        <f t="shared" si="77"/>
        <v>0</v>
      </c>
      <c r="X174" s="916">
        <f t="shared" si="76"/>
        <v>0</v>
      </c>
      <c r="Y174" s="1096"/>
      <c r="Z174" s="1140">
        <f t="shared" si="71"/>
        <v>0</v>
      </c>
      <c r="AA174" s="1083">
        <f t="shared" si="52"/>
        <v>0</v>
      </c>
      <c r="AB174" s="1083">
        <f t="shared" si="53"/>
        <v>0</v>
      </c>
      <c r="AC174" s="1083">
        <f t="shared" si="54"/>
        <v>0</v>
      </c>
      <c r="AD174" s="1141">
        <f t="shared" si="72"/>
        <v>0</v>
      </c>
      <c r="AE174" s="1084">
        <f t="shared" si="55"/>
        <v>0</v>
      </c>
      <c r="AF174" s="1084">
        <f t="shared" si="56"/>
        <v>0</v>
      </c>
      <c r="AG174" s="1084">
        <f t="shared" si="57"/>
        <v>0</v>
      </c>
      <c r="AH174" s="1142">
        <f t="shared" si="58"/>
        <v>0</v>
      </c>
      <c r="AI174" s="1085">
        <f t="shared" si="59"/>
        <v>0</v>
      </c>
      <c r="AJ174" s="1085">
        <f t="shared" si="60"/>
        <v>0</v>
      </c>
      <c r="AK174" s="1085">
        <f t="shared" si="61"/>
        <v>0</v>
      </c>
      <c r="AL174" s="1067">
        <f t="shared" si="62"/>
        <v>0</v>
      </c>
      <c r="AM174" s="1067">
        <f t="shared" si="63"/>
        <v>0</v>
      </c>
      <c r="AN174" s="1067">
        <f t="shared" si="64"/>
        <v>0</v>
      </c>
      <c r="AO174" s="1068">
        <f t="shared" si="65"/>
        <v>0</v>
      </c>
      <c r="AP174" s="1068">
        <f t="shared" si="66"/>
        <v>0</v>
      </c>
      <c r="AQ174" s="1068">
        <f t="shared" si="67"/>
        <v>0</v>
      </c>
      <c r="AR174" s="1382">
        <f t="shared" si="73"/>
        <v>0</v>
      </c>
      <c r="AS174" s="1382">
        <f t="shared" si="74"/>
        <v>0</v>
      </c>
      <c r="AT174" s="1382">
        <f t="shared" si="75"/>
        <v>0</v>
      </c>
      <c r="AU174" s="1449"/>
      <c r="AV174" s="1449"/>
      <c r="AW174" s="1449"/>
      <c r="AX174" s="1449"/>
      <c r="AY174" s="1449"/>
      <c r="AZ174" s="1449"/>
      <c r="BA174" s="1424"/>
      <c r="BB174" s="1424"/>
      <c r="BC174" s="1406"/>
      <c r="BI174" s="1199"/>
    </row>
    <row r="175" spans="1:61">
      <c r="A175" s="828"/>
      <c r="B175" s="1093"/>
      <c r="C175" s="1509"/>
      <c r="D175" s="1509"/>
      <c r="E175" s="1328">
        <f t="shared" si="68"/>
        <v>0</v>
      </c>
      <c r="F175" s="828"/>
      <c r="G175" s="1036"/>
      <c r="H175" s="934"/>
      <c r="I175" s="839"/>
      <c r="J175" s="839"/>
      <c r="K175" s="889"/>
      <c r="L175" s="888">
        <f t="shared" si="69"/>
        <v>0</v>
      </c>
      <c r="M175" s="577"/>
      <c r="N175" s="577"/>
      <c r="O175" s="577"/>
      <c r="P175" s="577"/>
      <c r="Q175" s="577"/>
      <c r="R175" s="577"/>
      <c r="S175" s="577"/>
      <c r="T175" s="577"/>
      <c r="U175" s="577"/>
      <c r="V175" s="577"/>
      <c r="W175" s="580">
        <f t="shared" si="77"/>
        <v>0</v>
      </c>
      <c r="X175" s="916">
        <f t="shared" si="76"/>
        <v>0</v>
      </c>
      <c r="Y175" s="1096"/>
      <c r="Z175" s="1140">
        <f t="shared" si="71"/>
        <v>0</v>
      </c>
      <c r="AA175" s="1083">
        <f t="shared" si="52"/>
        <v>0</v>
      </c>
      <c r="AB175" s="1083">
        <f t="shared" si="53"/>
        <v>0</v>
      </c>
      <c r="AC175" s="1083">
        <f t="shared" si="54"/>
        <v>0</v>
      </c>
      <c r="AD175" s="1141">
        <f t="shared" si="72"/>
        <v>0</v>
      </c>
      <c r="AE175" s="1084">
        <f t="shared" si="55"/>
        <v>0</v>
      </c>
      <c r="AF175" s="1084">
        <f t="shared" si="56"/>
        <v>0</v>
      </c>
      <c r="AG175" s="1084">
        <f t="shared" si="57"/>
        <v>0</v>
      </c>
      <c r="AH175" s="1142">
        <f t="shared" si="58"/>
        <v>0</v>
      </c>
      <c r="AI175" s="1085">
        <f t="shared" si="59"/>
        <v>0</v>
      </c>
      <c r="AJ175" s="1085">
        <f t="shared" si="60"/>
        <v>0</v>
      </c>
      <c r="AK175" s="1085">
        <f t="shared" si="61"/>
        <v>0</v>
      </c>
      <c r="AL175" s="1067">
        <f t="shared" si="62"/>
        <v>0</v>
      </c>
      <c r="AM175" s="1067">
        <f t="shared" si="63"/>
        <v>0</v>
      </c>
      <c r="AN175" s="1067">
        <f t="shared" si="64"/>
        <v>0</v>
      </c>
      <c r="AO175" s="1068">
        <f t="shared" si="65"/>
        <v>0</v>
      </c>
      <c r="AP175" s="1068">
        <f t="shared" si="66"/>
        <v>0</v>
      </c>
      <c r="AQ175" s="1068">
        <f t="shared" si="67"/>
        <v>0</v>
      </c>
      <c r="AR175" s="1382">
        <f t="shared" si="73"/>
        <v>0</v>
      </c>
      <c r="AS175" s="1382">
        <f t="shared" si="74"/>
        <v>0</v>
      </c>
      <c r="AT175" s="1382">
        <f t="shared" si="75"/>
        <v>0</v>
      </c>
      <c r="AU175" s="1449"/>
      <c r="AV175" s="1449"/>
      <c r="AW175" s="1449"/>
      <c r="AX175" s="1449"/>
      <c r="AY175" s="1449"/>
      <c r="AZ175" s="1449"/>
      <c r="BA175" s="1424"/>
      <c r="BB175" s="1424"/>
      <c r="BC175" s="1406"/>
      <c r="BI175" s="1199"/>
    </row>
    <row r="176" spans="1:61">
      <c r="A176" s="828"/>
      <c r="B176" s="1093"/>
      <c r="C176" s="1509"/>
      <c r="D176" s="1509"/>
      <c r="E176" s="1328">
        <f t="shared" si="68"/>
        <v>0</v>
      </c>
      <c r="F176" s="828"/>
      <c r="G176" s="1036"/>
      <c r="H176" s="934"/>
      <c r="I176" s="839"/>
      <c r="J176" s="839"/>
      <c r="K176" s="889"/>
      <c r="L176" s="888">
        <f t="shared" si="69"/>
        <v>0</v>
      </c>
      <c r="M176" s="577"/>
      <c r="N176" s="577"/>
      <c r="O176" s="577"/>
      <c r="P176" s="577"/>
      <c r="Q176" s="577"/>
      <c r="R176" s="577"/>
      <c r="S176" s="577"/>
      <c r="T176" s="577"/>
      <c r="U176" s="577"/>
      <c r="V176" s="577"/>
      <c r="W176" s="580">
        <f t="shared" si="77"/>
        <v>0</v>
      </c>
      <c r="X176" s="916">
        <f t="shared" si="76"/>
        <v>0</v>
      </c>
      <c r="Y176" s="1096"/>
      <c r="Z176" s="1140">
        <f t="shared" si="71"/>
        <v>0</v>
      </c>
      <c r="AA176" s="1083">
        <f t="shared" si="52"/>
        <v>0</v>
      </c>
      <c r="AB176" s="1083">
        <f t="shared" si="53"/>
        <v>0</v>
      </c>
      <c r="AC176" s="1083">
        <f t="shared" si="54"/>
        <v>0</v>
      </c>
      <c r="AD176" s="1141">
        <f t="shared" si="72"/>
        <v>0</v>
      </c>
      <c r="AE176" s="1084">
        <f t="shared" si="55"/>
        <v>0</v>
      </c>
      <c r="AF176" s="1084">
        <f t="shared" si="56"/>
        <v>0</v>
      </c>
      <c r="AG176" s="1084">
        <f t="shared" si="57"/>
        <v>0</v>
      </c>
      <c r="AH176" s="1142">
        <f t="shared" si="58"/>
        <v>0</v>
      </c>
      <c r="AI176" s="1085">
        <f t="shared" si="59"/>
        <v>0</v>
      </c>
      <c r="AJ176" s="1085">
        <f t="shared" si="60"/>
        <v>0</v>
      </c>
      <c r="AK176" s="1085">
        <f t="shared" si="61"/>
        <v>0</v>
      </c>
      <c r="AL176" s="1067">
        <f t="shared" si="62"/>
        <v>0</v>
      </c>
      <c r="AM176" s="1067">
        <f t="shared" si="63"/>
        <v>0</v>
      </c>
      <c r="AN176" s="1067">
        <f t="shared" si="64"/>
        <v>0</v>
      </c>
      <c r="AO176" s="1068">
        <f t="shared" si="65"/>
        <v>0</v>
      </c>
      <c r="AP176" s="1068">
        <f t="shared" si="66"/>
        <v>0</v>
      </c>
      <c r="AQ176" s="1068">
        <f t="shared" si="67"/>
        <v>0</v>
      </c>
      <c r="AR176" s="1382">
        <f t="shared" si="73"/>
        <v>0</v>
      </c>
      <c r="AS176" s="1382">
        <f t="shared" si="74"/>
        <v>0</v>
      </c>
      <c r="AT176" s="1382">
        <f t="shared" si="75"/>
        <v>0</v>
      </c>
      <c r="AU176" s="1449"/>
      <c r="AV176" s="1449"/>
      <c r="AW176" s="1449"/>
      <c r="AX176" s="1449"/>
      <c r="AY176" s="1449"/>
      <c r="AZ176" s="1449"/>
      <c r="BA176" s="1424"/>
      <c r="BB176" s="1424"/>
      <c r="BC176" s="1406"/>
      <c r="BI176" s="1199"/>
    </row>
    <row r="177" spans="1:61">
      <c r="A177" s="828"/>
      <c r="B177" s="1093"/>
      <c r="C177" s="1509"/>
      <c r="D177" s="1509"/>
      <c r="E177" s="1328">
        <f t="shared" si="68"/>
        <v>0</v>
      </c>
      <c r="F177" s="828"/>
      <c r="G177" s="1036"/>
      <c r="H177" s="934"/>
      <c r="I177" s="839"/>
      <c r="J177" s="839"/>
      <c r="K177" s="889"/>
      <c r="L177" s="888">
        <f t="shared" si="69"/>
        <v>0</v>
      </c>
      <c r="M177" s="577"/>
      <c r="N177" s="577"/>
      <c r="O177" s="577"/>
      <c r="P177" s="577"/>
      <c r="Q177" s="577"/>
      <c r="R177" s="577"/>
      <c r="S177" s="577"/>
      <c r="T177" s="577"/>
      <c r="U177" s="577"/>
      <c r="V177" s="577"/>
      <c r="W177" s="580">
        <f t="shared" si="77"/>
        <v>0</v>
      </c>
      <c r="X177" s="916">
        <f t="shared" si="76"/>
        <v>0</v>
      </c>
      <c r="Y177" s="1096"/>
      <c r="Z177" s="1140">
        <f t="shared" si="71"/>
        <v>0</v>
      </c>
      <c r="AA177" s="1083">
        <f t="shared" si="52"/>
        <v>0</v>
      </c>
      <c r="AB177" s="1083">
        <f t="shared" si="53"/>
        <v>0</v>
      </c>
      <c r="AC177" s="1083">
        <f t="shared" si="54"/>
        <v>0</v>
      </c>
      <c r="AD177" s="1141">
        <f t="shared" si="72"/>
        <v>0</v>
      </c>
      <c r="AE177" s="1084">
        <f t="shared" si="55"/>
        <v>0</v>
      </c>
      <c r="AF177" s="1084">
        <f t="shared" si="56"/>
        <v>0</v>
      </c>
      <c r="AG177" s="1084">
        <f t="shared" si="57"/>
        <v>0</v>
      </c>
      <c r="AH177" s="1142">
        <f t="shared" si="58"/>
        <v>0</v>
      </c>
      <c r="AI177" s="1085">
        <f t="shared" si="59"/>
        <v>0</v>
      </c>
      <c r="AJ177" s="1085">
        <f t="shared" si="60"/>
        <v>0</v>
      </c>
      <c r="AK177" s="1085">
        <f t="shared" si="61"/>
        <v>0</v>
      </c>
      <c r="AL177" s="1067">
        <f t="shared" si="62"/>
        <v>0</v>
      </c>
      <c r="AM177" s="1067">
        <f t="shared" si="63"/>
        <v>0</v>
      </c>
      <c r="AN177" s="1067">
        <f t="shared" si="64"/>
        <v>0</v>
      </c>
      <c r="AO177" s="1068">
        <f t="shared" si="65"/>
        <v>0</v>
      </c>
      <c r="AP177" s="1068">
        <f t="shared" si="66"/>
        <v>0</v>
      </c>
      <c r="AQ177" s="1068">
        <f t="shared" si="67"/>
        <v>0</v>
      </c>
      <c r="AR177" s="1382">
        <f t="shared" si="73"/>
        <v>0</v>
      </c>
      <c r="AS177" s="1382">
        <f t="shared" si="74"/>
        <v>0</v>
      </c>
      <c r="AT177" s="1382">
        <f t="shared" si="75"/>
        <v>0</v>
      </c>
      <c r="AU177" s="1449"/>
      <c r="AV177" s="1449"/>
      <c r="AW177" s="1449"/>
      <c r="AX177" s="1449"/>
      <c r="AY177" s="1449"/>
      <c r="AZ177" s="1449"/>
      <c r="BA177" s="1424"/>
      <c r="BB177" s="1424"/>
      <c r="BC177" s="1406"/>
      <c r="BI177" s="1199"/>
    </row>
    <row r="178" spans="1:61">
      <c r="A178" s="828"/>
      <c r="B178" s="1093"/>
      <c r="C178" s="1509"/>
      <c r="D178" s="1509"/>
      <c r="E178" s="1328">
        <f t="shared" si="68"/>
        <v>0</v>
      </c>
      <c r="F178" s="828"/>
      <c r="G178" s="1036"/>
      <c r="H178" s="934"/>
      <c r="I178" s="839"/>
      <c r="J178" s="839"/>
      <c r="K178" s="889"/>
      <c r="L178" s="888">
        <f t="shared" si="69"/>
        <v>0</v>
      </c>
      <c r="M178" s="577"/>
      <c r="N178" s="577"/>
      <c r="O178" s="577"/>
      <c r="P178" s="577"/>
      <c r="Q178" s="577"/>
      <c r="R178" s="577"/>
      <c r="S178" s="577"/>
      <c r="T178" s="577"/>
      <c r="U178" s="577"/>
      <c r="V178" s="577"/>
      <c r="W178" s="580">
        <f t="shared" si="77"/>
        <v>0</v>
      </c>
      <c r="X178" s="916">
        <f t="shared" si="76"/>
        <v>0</v>
      </c>
      <c r="Y178" s="1096"/>
      <c r="Z178" s="1140">
        <f t="shared" si="71"/>
        <v>0</v>
      </c>
      <c r="AA178" s="1083">
        <f t="shared" si="52"/>
        <v>0</v>
      </c>
      <c r="AB178" s="1083">
        <f t="shared" si="53"/>
        <v>0</v>
      </c>
      <c r="AC178" s="1083">
        <f t="shared" si="54"/>
        <v>0</v>
      </c>
      <c r="AD178" s="1141">
        <f t="shared" si="72"/>
        <v>0</v>
      </c>
      <c r="AE178" s="1084">
        <f t="shared" si="55"/>
        <v>0</v>
      </c>
      <c r="AF178" s="1084">
        <f t="shared" si="56"/>
        <v>0</v>
      </c>
      <c r="AG178" s="1084">
        <f t="shared" si="57"/>
        <v>0</v>
      </c>
      <c r="AH178" s="1142">
        <f t="shared" si="58"/>
        <v>0</v>
      </c>
      <c r="AI178" s="1085">
        <f t="shared" si="59"/>
        <v>0</v>
      </c>
      <c r="AJ178" s="1085">
        <f t="shared" si="60"/>
        <v>0</v>
      </c>
      <c r="AK178" s="1085">
        <f t="shared" si="61"/>
        <v>0</v>
      </c>
      <c r="AL178" s="1067">
        <f t="shared" si="62"/>
        <v>0</v>
      </c>
      <c r="AM178" s="1067">
        <f t="shared" si="63"/>
        <v>0</v>
      </c>
      <c r="AN178" s="1067">
        <f t="shared" si="64"/>
        <v>0</v>
      </c>
      <c r="AO178" s="1068">
        <f t="shared" si="65"/>
        <v>0</v>
      </c>
      <c r="AP178" s="1068">
        <f t="shared" si="66"/>
        <v>0</v>
      </c>
      <c r="AQ178" s="1068">
        <f t="shared" si="67"/>
        <v>0</v>
      </c>
      <c r="AR178" s="1382">
        <f t="shared" si="73"/>
        <v>0</v>
      </c>
      <c r="AS178" s="1382">
        <f t="shared" si="74"/>
        <v>0</v>
      </c>
      <c r="AT178" s="1382">
        <f t="shared" si="75"/>
        <v>0</v>
      </c>
      <c r="AU178" s="1449"/>
      <c r="AV178" s="1449"/>
      <c r="AW178" s="1449"/>
      <c r="AX178" s="1449"/>
      <c r="AY178" s="1449"/>
      <c r="AZ178" s="1449"/>
      <c r="BA178" s="1424"/>
      <c r="BB178" s="1424"/>
      <c r="BC178" s="1406"/>
      <c r="BI178" s="1199"/>
    </row>
    <row r="179" spans="1:61">
      <c r="A179" s="828"/>
      <c r="B179" s="1093"/>
      <c r="C179" s="1509"/>
      <c r="D179" s="1509"/>
      <c r="E179" s="1328">
        <f t="shared" si="68"/>
        <v>0</v>
      </c>
      <c r="F179" s="828"/>
      <c r="G179" s="1036"/>
      <c r="H179" s="934"/>
      <c r="I179" s="839"/>
      <c r="J179" s="839"/>
      <c r="K179" s="889"/>
      <c r="L179" s="888">
        <f t="shared" si="69"/>
        <v>0</v>
      </c>
      <c r="M179" s="577"/>
      <c r="N179" s="577"/>
      <c r="O179" s="577"/>
      <c r="P179" s="577"/>
      <c r="Q179" s="577"/>
      <c r="R179" s="577"/>
      <c r="S179" s="577"/>
      <c r="T179" s="577"/>
      <c r="U179" s="577"/>
      <c r="V179" s="577"/>
      <c r="W179" s="580">
        <f t="shared" si="77"/>
        <v>0</v>
      </c>
      <c r="X179" s="916">
        <f t="shared" si="76"/>
        <v>0</v>
      </c>
      <c r="Y179" s="1096"/>
      <c r="Z179" s="1140">
        <f t="shared" si="71"/>
        <v>0</v>
      </c>
      <c r="AA179" s="1083">
        <f t="shared" si="52"/>
        <v>0</v>
      </c>
      <c r="AB179" s="1083">
        <f t="shared" si="53"/>
        <v>0</v>
      </c>
      <c r="AC179" s="1083">
        <f t="shared" si="54"/>
        <v>0</v>
      </c>
      <c r="AD179" s="1141">
        <f t="shared" si="72"/>
        <v>0</v>
      </c>
      <c r="AE179" s="1084">
        <f t="shared" si="55"/>
        <v>0</v>
      </c>
      <c r="AF179" s="1084">
        <f t="shared" si="56"/>
        <v>0</v>
      </c>
      <c r="AG179" s="1084">
        <f t="shared" si="57"/>
        <v>0</v>
      </c>
      <c r="AH179" s="1142">
        <f t="shared" si="58"/>
        <v>0</v>
      </c>
      <c r="AI179" s="1085">
        <f t="shared" si="59"/>
        <v>0</v>
      </c>
      <c r="AJ179" s="1085">
        <f t="shared" si="60"/>
        <v>0</v>
      </c>
      <c r="AK179" s="1085">
        <f t="shared" si="61"/>
        <v>0</v>
      </c>
      <c r="AL179" s="1067">
        <f t="shared" si="62"/>
        <v>0</v>
      </c>
      <c r="AM179" s="1067">
        <f t="shared" si="63"/>
        <v>0</v>
      </c>
      <c r="AN179" s="1067">
        <f t="shared" si="64"/>
        <v>0</v>
      </c>
      <c r="AO179" s="1068">
        <f t="shared" si="65"/>
        <v>0</v>
      </c>
      <c r="AP179" s="1068">
        <f t="shared" si="66"/>
        <v>0</v>
      </c>
      <c r="AQ179" s="1068">
        <f t="shared" si="67"/>
        <v>0</v>
      </c>
      <c r="AR179" s="1382">
        <f t="shared" si="73"/>
        <v>0</v>
      </c>
      <c r="AS179" s="1382">
        <f t="shared" si="74"/>
        <v>0</v>
      </c>
      <c r="AT179" s="1382">
        <f t="shared" si="75"/>
        <v>0</v>
      </c>
      <c r="AU179" s="1449"/>
      <c r="AV179" s="1449"/>
      <c r="AW179" s="1449"/>
      <c r="AX179" s="1449"/>
      <c r="AY179" s="1449"/>
      <c r="AZ179" s="1449"/>
      <c r="BA179" s="1424"/>
      <c r="BB179" s="1424"/>
      <c r="BC179" s="1406"/>
      <c r="BI179" s="1199"/>
    </row>
    <row r="180" spans="1:61">
      <c r="A180" s="828"/>
      <c r="B180" s="1093"/>
      <c r="C180" s="1509"/>
      <c r="D180" s="1509"/>
      <c r="E180" s="1328">
        <f t="shared" si="68"/>
        <v>0</v>
      </c>
      <c r="F180" s="828"/>
      <c r="G180" s="1036"/>
      <c r="H180" s="934"/>
      <c r="I180" s="839"/>
      <c r="J180" s="839"/>
      <c r="K180" s="889"/>
      <c r="L180" s="888">
        <f t="shared" si="69"/>
        <v>0</v>
      </c>
      <c r="M180" s="577"/>
      <c r="N180" s="577"/>
      <c r="O180" s="577"/>
      <c r="P180" s="577"/>
      <c r="Q180" s="577"/>
      <c r="R180" s="577"/>
      <c r="S180" s="577"/>
      <c r="T180" s="577"/>
      <c r="U180" s="577"/>
      <c r="V180" s="577"/>
      <c r="W180" s="580">
        <f t="shared" si="77"/>
        <v>0</v>
      </c>
      <c r="X180" s="916">
        <f t="shared" si="76"/>
        <v>0</v>
      </c>
      <c r="Y180" s="1096"/>
      <c r="Z180" s="1140">
        <f t="shared" si="71"/>
        <v>0</v>
      </c>
      <c r="AA180" s="1083">
        <f t="shared" si="52"/>
        <v>0</v>
      </c>
      <c r="AB180" s="1083">
        <f t="shared" si="53"/>
        <v>0</v>
      </c>
      <c r="AC180" s="1083">
        <f t="shared" si="54"/>
        <v>0</v>
      </c>
      <c r="AD180" s="1141">
        <f t="shared" si="72"/>
        <v>0</v>
      </c>
      <c r="AE180" s="1084">
        <f t="shared" si="55"/>
        <v>0</v>
      </c>
      <c r="AF180" s="1084">
        <f t="shared" si="56"/>
        <v>0</v>
      </c>
      <c r="AG180" s="1084">
        <f t="shared" si="57"/>
        <v>0</v>
      </c>
      <c r="AH180" s="1142">
        <f t="shared" si="58"/>
        <v>0</v>
      </c>
      <c r="AI180" s="1085">
        <f t="shared" si="59"/>
        <v>0</v>
      </c>
      <c r="AJ180" s="1085">
        <f t="shared" si="60"/>
        <v>0</v>
      </c>
      <c r="AK180" s="1085">
        <f t="shared" si="61"/>
        <v>0</v>
      </c>
      <c r="AL180" s="1067">
        <f t="shared" si="62"/>
        <v>0</v>
      </c>
      <c r="AM180" s="1067">
        <f t="shared" si="63"/>
        <v>0</v>
      </c>
      <c r="AN180" s="1067">
        <f t="shared" si="64"/>
        <v>0</v>
      </c>
      <c r="AO180" s="1068">
        <f t="shared" si="65"/>
        <v>0</v>
      </c>
      <c r="AP180" s="1068">
        <f t="shared" si="66"/>
        <v>0</v>
      </c>
      <c r="AQ180" s="1068">
        <f t="shared" si="67"/>
        <v>0</v>
      </c>
      <c r="AR180" s="1382">
        <f t="shared" si="73"/>
        <v>0</v>
      </c>
      <c r="AS180" s="1382">
        <f t="shared" si="74"/>
        <v>0</v>
      </c>
      <c r="AT180" s="1382">
        <f t="shared" si="75"/>
        <v>0</v>
      </c>
      <c r="AU180" s="1449"/>
      <c r="AV180" s="1449"/>
      <c r="AW180" s="1449"/>
      <c r="AX180" s="1449"/>
      <c r="AY180" s="1449"/>
      <c r="AZ180" s="1449"/>
      <c r="BA180" s="1424"/>
      <c r="BB180" s="1424"/>
      <c r="BC180" s="1406"/>
      <c r="BI180" s="1199"/>
    </row>
    <row r="181" spans="1:61">
      <c r="A181" s="828"/>
      <c r="B181" s="1093"/>
      <c r="C181" s="1509"/>
      <c r="D181" s="1509"/>
      <c r="E181" s="1328">
        <f t="shared" si="68"/>
        <v>0</v>
      </c>
      <c r="F181" s="828"/>
      <c r="G181" s="1036"/>
      <c r="H181" s="934"/>
      <c r="I181" s="839"/>
      <c r="J181" s="839"/>
      <c r="K181" s="889"/>
      <c r="L181" s="888">
        <f t="shared" si="69"/>
        <v>0</v>
      </c>
      <c r="M181" s="577"/>
      <c r="N181" s="577"/>
      <c r="O181" s="577"/>
      <c r="P181" s="577"/>
      <c r="Q181" s="577"/>
      <c r="R181" s="577"/>
      <c r="S181" s="577"/>
      <c r="T181" s="577"/>
      <c r="U181" s="577"/>
      <c r="V181" s="577"/>
      <c r="W181" s="580">
        <f t="shared" si="77"/>
        <v>0</v>
      </c>
      <c r="X181" s="916">
        <f t="shared" si="76"/>
        <v>0</v>
      </c>
      <c r="Y181" s="1096"/>
      <c r="Z181" s="1140">
        <f t="shared" si="71"/>
        <v>0</v>
      </c>
      <c r="AA181" s="1083">
        <f t="shared" si="52"/>
        <v>0</v>
      </c>
      <c r="AB181" s="1083">
        <f t="shared" si="53"/>
        <v>0</v>
      </c>
      <c r="AC181" s="1083">
        <f t="shared" si="54"/>
        <v>0</v>
      </c>
      <c r="AD181" s="1141">
        <f t="shared" si="72"/>
        <v>0</v>
      </c>
      <c r="AE181" s="1084">
        <f t="shared" si="55"/>
        <v>0</v>
      </c>
      <c r="AF181" s="1084">
        <f t="shared" si="56"/>
        <v>0</v>
      </c>
      <c r="AG181" s="1084">
        <f t="shared" si="57"/>
        <v>0</v>
      </c>
      <c r="AH181" s="1142">
        <f t="shared" si="58"/>
        <v>0</v>
      </c>
      <c r="AI181" s="1085">
        <f t="shared" si="59"/>
        <v>0</v>
      </c>
      <c r="AJ181" s="1085">
        <f t="shared" si="60"/>
        <v>0</v>
      </c>
      <c r="AK181" s="1085">
        <f t="shared" si="61"/>
        <v>0</v>
      </c>
      <c r="AL181" s="1067">
        <f t="shared" si="62"/>
        <v>0</v>
      </c>
      <c r="AM181" s="1067">
        <f t="shared" si="63"/>
        <v>0</v>
      </c>
      <c r="AN181" s="1067">
        <f t="shared" si="64"/>
        <v>0</v>
      </c>
      <c r="AO181" s="1068">
        <f t="shared" si="65"/>
        <v>0</v>
      </c>
      <c r="AP181" s="1068">
        <f t="shared" si="66"/>
        <v>0</v>
      </c>
      <c r="AQ181" s="1068">
        <f t="shared" si="67"/>
        <v>0</v>
      </c>
      <c r="AR181" s="1382">
        <f t="shared" si="73"/>
        <v>0</v>
      </c>
      <c r="AS181" s="1382">
        <f t="shared" si="74"/>
        <v>0</v>
      </c>
      <c r="AT181" s="1382">
        <f t="shared" si="75"/>
        <v>0</v>
      </c>
      <c r="AU181" s="1449"/>
      <c r="AV181" s="1449"/>
      <c r="AW181" s="1449"/>
      <c r="AX181" s="1449"/>
      <c r="AY181" s="1449"/>
      <c r="AZ181" s="1449"/>
      <c r="BA181" s="1424"/>
      <c r="BB181" s="1424"/>
      <c r="BC181" s="1406"/>
      <c r="BI181" s="1199"/>
    </row>
    <row r="182" spans="1:61">
      <c r="A182" s="828"/>
      <c r="B182" s="1093"/>
      <c r="C182" s="1509"/>
      <c r="D182" s="1509"/>
      <c r="E182" s="1328">
        <f t="shared" si="68"/>
        <v>0</v>
      </c>
      <c r="F182" s="828"/>
      <c r="G182" s="1036"/>
      <c r="H182" s="934"/>
      <c r="I182" s="839"/>
      <c r="J182" s="839"/>
      <c r="K182" s="889"/>
      <c r="L182" s="888">
        <f t="shared" si="69"/>
        <v>0</v>
      </c>
      <c r="M182" s="577"/>
      <c r="N182" s="577"/>
      <c r="O182" s="577"/>
      <c r="P182" s="577"/>
      <c r="Q182" s="577"/>
      <c r="R182" s="577"/>
      <c r="S182" s="577"/>
      <c r="T182" s="577"/>
      <c r="U182" s="577"/>
      <c r="V182" s="577"/>
      <c r="W182" s="580">
        <f t="shared" si="77"/>
        <v>0</v>
      </c>
      <c r="X182" s="916">
        <f t="shared" si="76"/>
        <v>0</v>
      </c>
      <c r="Y182" s="1096"/>
      <c r="Z182" s="1140">
        <f t="shared" si="71"/>
        <v>0</v>
      </c>
      <c r="AA182" s="1083">
        <f t="shared" si="52"/>
        <v>0</v>
      </c>
      <c r="AB182" s="1083">
        <f t="shared" si="53"/>
        <v>0</v>
      </c>
      <c r="AC182" s="1083">
        <f t="shared" si="54"/>
        <v>0</v>
      </c>
      <c r="AD182" s="1141">
        <f t="shared" si="72"/>
        <v>0</v>
      </c>
      <c r="AE182" s="1084">
        <f t="shared" si="55"/>
        <v>0</v>
      </c>
      <c r="AF182" s="1084">
        <f t="shared" si="56"/>
        <v>0</v>
      </c>
      <c r="AG182" s="1084">
        <f t="shared" si="57"/>
        <v>0</v>
      </c>
      <c r="AH182" s="1142">
        <f t="shared" si="58"/>
        <v>0</v>
      </c>
      <c r="AI182" s="1085">
        <f t="shared" si="59"/>
        <v>0</v>
      </c>
      <c r="AJ182" s="1085">
        <f t="shared" si="60"/>
        <v>0</v>
      </c>
      <c r="AK182" s="1085">
        <f t="shared" si="61"/>
        <v>0</v>
      </c>
      <c r="AL182" s="1067">
        <f t="shared" si="62"/>
        <v>0</v>
      </c>
      <c r="AM182" s="1067">
        <f t="shared" si="63"/>
        <v>0</v>
      </c>
      <c r="AN182" s="1067">
        <f t="shared" si="64"/>
        <v>0</v>
      </c>
      <c r="AO182" s="1068">
        <f t="shared" si="65"/>
        <v>0</v>
      </c>
      <c r="AP182" s="1068">
        <f t="shared" si="66"/>
        <v>0</v>
      </c>
      <c r="AQ182" s="1068">
        <f t="shared" si="67"/>
        <v>0</v>
      </c>
      <c r="AR182" s="1382">
        <f t="shared" si="73"/>
        <v>0</v>
      </c>
      <c r="AS182" s="1382">
        <f t="shared" si="74"/>
        <v>0</v>
      </c>
      <c r="AT182" s="1382">
        <f t="shared" si="75"/>
        <v>0</v>
      </c>
      <c r="AU182" s="1449"/>
      <c r="AV182" s="1449"/>
      <c r="AW182" s="1449"/>
      <c r="AX182" s="1449"/>
      <c r="AY182" s="1449"/>
      <c r="AZ182" s="1449"/>
      <c r="BA182" s="1424"/>
      <c r="BB182" s="1424"/>
      <c r="BC182" s="1406"/>
      <c r="BI182" s="1199"/>
    </row>
    <row r="183" spans="1:61">
      <c r="A183" s="828"/>
      <c r="B183" s="1093"/>
      <c r="C183" s="1509"/>
      <c r="D183" s="1509"/>
      <c r="E183" s="1328">
        <f t="shared" si="68"/>
        <v>0</v>
      </c>
      <c r="F183" s="828"/>
      <c r="G183" s="1036"/>
      <c r="H183" s="934"/>
      <c r="I183" s="839"/>
      <c r="J183" s="839"/>
      <c r="K183" s="889"/>
      <c r="L183" s="888">
        <f t="shared" si="69"/>
        <v>0</v>
      </c>
      <c r="M183" s="577"/>
      <c r="N183" s="577"/>
      <c r="O183" s="577"/>
      <c r="P183" s="577"/>
      <c r="Q183" s="577"/>
      <c r="R183" s="577"/>
      <c r="S183" s="577"/>
      <c r="T183" s="577"/>
      <c r="U183" s="577"/>
      <c r="V183" s="577"/>
      <c r="W183" s="580">
        <f t="shared" si="77"/>
        <v>0</v>
      </c>
      <c r="X183" s="916">
        <f t="shared" si="76"/>
        <v>0</v>
      </c>
      <c r="Y183" s="1096"/>
      <c r="Z183" s="1140">
        <f t="shared" si="71"/>
        <v>0</v>
      </c>
      <c r="AA183" s="1083">
        <f t="shared" si="52"/>
        <v>0</v>
      </c>
      <c r="AB183" s="1083">
        <f t="shared" si="53"/>
        <v>0</v>
      </c>
      <c r="AC183" s="1083">
        <f t="shared" si="54"/>
        <v>0</v>
      </c>
      <c r="AD183" s="1141">
        <f t="shared" si="72"/>
        <v>0</v>
      </c>
      <c r="AE183" s="1084">
        <f t="shared" si="55"/>
        <v>0</v>
      </c>
      <c r="AF183" s="1084">
        <f t="shared" si="56"/>
        <v>0</v>
      </c>
      <c r="AG183" s="1084">
        <f t="shared" si="57"/>
        <v>0</v>
      </c>
      <c r="AH183" s="1142">
        <f t="shared" si="58"/>
        <v>0</v>
      </c>
      <c r="AI183" s="1085">
        <f t="shared" si="59"/>
        <v>0</v>
      </c>
      <c r="AJ183" s="1085">
        <f t="shared" si="60"/>
        <v>0</v>
      </c>
      <c r="AK183" s="1085">
        <f t="shared" si="61"/>
        <v>0</v>
      </c>
      <c r="AL183" s="1067">
        <f t="shared" si="62"/>
        <v>0</v>
      </c>
      <c r="AM183" s="1067">
        <f t="shared" si="63"/>
        <v>0</v>
      </c>
      <c r="AN183" s="1067">
        <f t="shared" si="64"/>
        <v>0</v>
      </c>
      <c r="AO183" s="1068">
        <f t="shared" si="65"/>
        <v>0</v>
      </c>
      <c r="AP183" s="1068">
        <f t="shared" si="66"/>
        <v>0</v>
      </c>
      <c r="AQ183" s="1068">
        <f t="shared" si="67"/>
        <v>0</v>
      </c>
      <c r="AR183" s="1382">
        <f t="shared" si="73"/>
        <v>0</v>
      </c>
      <c r="AS183" s="1382">
        <f t="shared" si="74"/>
        <v>0</v>
      </c>
      <c r="AT183" s="1382">
        <f t="shared" si="75"/>
        <v>0</v>
      </c>
      <c r="AU183" s="1449"/>
      <c r="AV183" s="1449"/>
      <c r="AW183" s="1449"/>
      <c r="AX183" s="1449"/>
      <c r="AY183" s="1449"/>
      <c r="AZ183" s="1449"/>
      <c r="BA183" s="1424"/>
      <c r="BB183" s="1424"/>
      <c r="BC183" s="1406"/>
      <c r="BI183" s="1199"/>
    </row>
    <row r="184" spans="1:61">
      <c r="A184" s="828"/>
      <c r="B184" s="1093"/>
      <c r="C184" s="1509"/>
      <c r="D184" s="1509"/>
      <c r="E184" s="1328">
        <f t="shared" si="68"/>
        <v>0</v>
      </c>
      <c r="F184" s="828"/>
      <c r="G184" s="1036"/>
      <c r="H184" s="934"/>
      <c r="I184" s="839"/>
      <c r="J184" s="839"/>
      <c r="K184" s="889"/>
      <c r="L184" s="888">
        <f t="shared" si="69"/>
        <v>0</v>
      </c>
      <c r="M184" s="577"/>
      <c r="N184" s="577"/>
      <c r="O184" s="577"/>
      <c r="P184" s="577"/>
      <c r="Q184" s="577"/>
      <c r="R184" s="577"/>
      <c r="S184" s="577"/>
      <c r="T184" s="577"/>
      <c r="U184" s="577"/>
      <c r="V184" s="577"/>
      <c r="W184" s="580">
        <f t="shared" si="77"/>
        <v>0</v>
      </c>
      <c r="X184" s="916">
        <f t="shared" si="76"/>
        <v>0</v>
      </c>
      <c r="Y184" s="1096"/>
      <c r="Z184" s="1140">
        <f t="shared" si="71"/>
        <v>0</v>
      </c>
      <c r="AA184" s="1083">
        <f t="shared" si="52"/>
        <v>0</v>
      </c>
      <c r="AB184" s="1083">
        <f t="shared" si="53"/>
        <v>0</v>
      </c>
      <c r="AC184" s="1083">
        <f t="shared" si="54"/>
        <v>0</v>
      </c>
      <c r="AD184" s="1141">
        <f t="shared" si="72"/>
        <v>0</v>
      </c>
      <c r="AE184" s="1084">
        <f t="shared" si="55"/>
        <v>0</v>
      </c>
      <c r="AF184" s="1084">
        <f t="shared" si="56"/>
        <v>0</v>
      </c>
      <c r="AG184" s="1084">
        <f t="shared" si="57"/>
        <v>0</v>
      </c>
      <c r="AH184" s="1142">
        <f t="shared" si="58"/>
        <v>0</v>
      </c>
      <c r="AI184" s="1085">
        <f t="shared" si="59"/>
        <v>0</v>
      </c>
      <c r="AJ184" s="1085">
        <f t="shared" si="60"/>
        <v>0</v>
      </c>
      <c r="AK184" s="1085">
        <f t="shared" si="61"/>
        <v>0</v>
      </c>
      <c r="AL184" s="1067">
        <f t="shared" si="62"/>
        <v>0</v>
      </c>
      <c r="AM184" s="1067">
        <f t="shared" si="63"/>
        <v>0</v>
      </c>
      <c r="AN184" s="1067">
        <f t="shared" si="64"/>
        <v>0</v>
      </c>
      <c r="AO184" s="1068">
        <f t="shared" si="65"/>
        <v>0</v>
      </c>
      <c r="AP184" s="1068">
        <f t="shared" si="66"/>
        <v>0</v>
      </c>
      <c r="AQ184" s="1068">
        <f t="shared" si="67"/>
        <v>0</v>
      </c>
      <c r="AR184" s="1382">
        <f t="shared" si="73"/>
        <v>0</v>
      </c>
      <c r="AS184" s="1382">
        <f t="shared" si="74"/>
        <v>0</v>
      </c>
      <c r="AT184" s="1382">
        <f t="shared" si="75"/>
        <v>0</v>
      </c>
      <c r="AU184" s="1449"/>
      <c r="AV184" s="1449"/>
      <c r="AW184" s="1449"/>
      <c r="AX184" s="1449"/>
      <c r="AY184" s="1449"/>
      <c r="AZ184" s="1449"/>
      <c r="BA184" s="1424"/>
      <c r="BB184" s="1424"/>
      <c r="BC184" s="1406"/>
      <c r="BI184" s="1199"/>
    </row>
    <row r="185" spans="1:61">
      <c r="A185" s="828"/>
      <c r="B185" s="1093"/>
      <c r="C185" s="1509"/>
      <c r="D185" s="1509"/>
      <c r="E185" s="1328">
        <f t="shared" si="68"/>
        <v>0</v>
      </c>
      <c r="F185" s="828"/>
      <c r="G185" s="1036"/>
      <c r="H185" s="934"/>
      <c r="I185" s="839"/>
      <c r="J185" s="839"/>
      <c r="K185" s="889"/>
      <c r="L185" s="888">
        <f t="shared" si="69"/>
        <v>0</v>
      </c>
      <c r="M185" s="577"/>
      <c r="N185" s="577"/>
      <c r="O185" s="577"/>
      <c r="P185" s="577"/>
      <c r="Q185" s="577"/>
      <c r="R185" s="577"/>
      <c r="S185" s="577"/>
      <c r="T185" s="577"/>
      <c r="U185" s="577"/>
      <c r="V185" s="577"/>
      <c r="W185" s="580">
        <f t="shared" si="77"/>
        <v>0</v>
      </c>
      <c r="X185" s="916">
        <f t="shared" si="76"/>
        <v>0</v>
      </c>
      <c r="Y185" s="1096"/>
      <c r="Z185" s="1140">
        <f t="shared" si="71"/>
        <v>0</v>
      </c>
      <c r="AA185" s="1083">
        <f t="shared" si="52"/>
        <v>0</v>
      </c>
      <c r="AB185" s="1083">
        <f t="shared" si="53"/>
        <v>0</v>
      </c>
      <c r="AC185" s="1083">
        <f t="shared" si="54"/>
        <v>0</v>
      </c>
      <c r="AD185" s="1141">
        <f t="shared" si="72"/>
        <v>0</v>
      </c>
      <c r="AE185" s="1084">
        <f t="shared" si="55"/>
        <v>0</v>
      </c>
      <c r="AF185" s="1084">
        <f t="shared" si="56"/>
        <v>0</v>
      </c>
      <c r="AG185" s="1084">
        <f t="shared" si="57"/>
        <v>0</v>
      </c>
      <c r="AH185" s="1142">
        <f t="shared" si="58"/>
        <v>0</v>
      </c>
      <c r="AI185" s="1085">
        <f t="shared" si="59"/>
        <v>0</v>
      </c>
      <c r="AJ185" s="1085">
        <f t="shared" si="60"/>
        <v>0</v>
      </c>
      <c r="AK185" s="1085">
        <f t="shared" si="61"/>
        <v>0</v>
      </c>
      <c r="AL185" s="1067">
        <f t="shared" si="62"/>
        <v>0</v>
      </c>
      <c r="AM185" s="1067">
        <f t="shared" si="63"/>
        <v>0</v>
      </c>
      <c r="AN185" s="1067">
        <f t="shared" si="64"/>
        <v>0</v>
      </c>
      <c r="AO185" s="1068">
        <f t="shared" si="65"/>
        <v>0</v>
      </c>
      <c r="AP185" s="1068">
        <f t="shared" si="66"/>
        <v>0</v>
      </c>
      <c r="AQ185" s="1068">
        <f t="shared" si="67"/>
        <v>0</v>
      </c>
      <c r="AR185" s="1382">
        <f t="shared" si="73"/>
        <v>0</v>
      </c>
      <c r="AS185" s="1382">
        <f t="shared" si="74"/>
        <v>0</v>
      </c>
      <c r="AT185" s="1382">
        <f t="shared" si="75"/>
        <v>0</v>
      </c>
      <c r="AU185" s="1449"/>
      <c r="AV185" s="1449"/>
      <c r="AW185" s="1449"/>
      <c r="AX185" s="1449"/>
      <c r="AY185" s="1449"/>
      <c r="AZ185" s="1449"/>
      <c r="BA185" s="1424"/>
      <c r="BB185" s="1424"/>
      <c r="BC185" s="1406"/>
      <c r="BI185" s="1199"/>
    </row>
    <row r="186" spans="1:61">
      <c r="A186" s="828"/>
      <c r="B186" s="1093"/>
      <c r="C186" s="1509"/>
      <c r="D186" s="1509"/>
      <c r="E186" s="1328">
        <f t="shared" si="68"/>
        <v>0</v>
      </c>
      <c r="F186" s="828"/>
      <c r="G186" s="1036"/>
      <c r="H186" s="934"/>
      <c r="I186" s="839"/>
      <c r="J186" s="839"/>
      <c r="K186" s="889"/>
      <c r="L186" s="888">
        <f t="shared" si="69"/>
        <v>0</v>
      </c>
      <c r="M186" s="577"/>
      <c r="N186" s="577"/>
      <c r="O186" s="577"/>
      <c r="P186" s="577"/>
      <c r="Q186" s="577"/>
      <c r="R186" s="577"/>
      <c r="S186" s="577"/>
      <c r="T186" s="577"/>
      <c r="U186" s="577"/>
      <c r="V186" s="577"/>
      <c r="W186" s="580">
        <f t="shared" si="77"/>
        <v>0</v>
      </c>
      <c r="X186" s="916">
        <f t="shared" si="76"/>
        <v>0</v>
      </c>
      <c r="Y186" s="1096"/>
      <c r="Z186" s="1140">
        <f t="shared" si="71"/>
        <v>0</v>
      </c>
      <c r="AA186" s="1083">
        <f t="shared" si="52"/>
        <v>0</v>
      </c>
      <c r="AB186" s="1083">
        <f t="shared" si="53"/>
        <v>0</v>
      </c>
      <c r="AC186" s="1083">
        <f t="shared" si="54"/>
        <v>0</v>
      </c>
      <c r="AD186" s="1141">
        <f t="shared" si="72"/>
        <v>0</v>
      </c>
      <c r="AE186" s="1084">
        <f t="shared" si="55"/>
        <v>0</v>
      </c>
      <c r="AF186" s="1084">
        <f t="shared" si="56"/>
        <v>0</v>
      </c>
      <c r="AG186" s="1084">
        <f t="shared" si="57"/>
        <v>0</v>
      </c>
      <c r="AH186" s="1142">
        <f t="shared" si="58"/>
        <v>0</v>
      </c>
      <c r="AI186" s="1085">
        <f t="shared" si="59"/>
        <v>0</v>
      </c>
      <c r="AJ186" s="1085">
        <f t="shared" si="60"/>
        <v>0</v>
      </c>
      <c r="AK186" s="1085">
        <f t="shared" si="61"/>
        <v>0</v>
      </c>
      <c r="AL186" s="1067">
        <f t="shared" si="62"/>
        <v>0</v>
      </c>
      <c r="AM186" s="1067">
        <f t="shared" si="63"/>
        <v>0</v>
      </c>
      <c r="AN186" s="1067">
        <f t="shared" si="64"/>
        <v>0</v>
      </c>
      <c r="AO186" s="1068">
        <f t="shared" si="65"/>
        <v>0</v>
      </c>
      <c r="AP186" s="1068">
        <f t="shared" si="66"/>
        <v>0</v>
      </c>
      <c r="AQ186" s="1068">
        <f t="shared" si="67"/>
        <v>0</v>
      </c>
      <c r="AR186" s="1382">
        <f t="shared" si="73"/>
        <v>0</v>
      </c>
      <c r="AS186" s="1382">
        <f t="shared" si="74"/>
        <v>0</v>
      </c>
      <c r="AT186" s="1382">
        <f t="shared" si="75"/>
        <v>0</v>
      </c>
      <c r="AU186" s="1449"/>
      <c r="AV186" s="1449"/>
      <c r="AW186" s="1449"/>
      <c r="AX186" s="1449"/>
      <c r="AY186" s="1449"/>
      <c r="AZ186" s="1449"/>
      <c r="BA186" s="1424"/>
      <c r="BB186" s="1424"/>
      <c r="BC186" s="1406"/>
      <c r="BI186" s="1199"/>
    </row>
    <row r="187" spans="1:61">
      <c r="A187" s="828"/>
      <c r="B187" s="1093"/>
      <c r="C187" s="1509"/>
      <c r="D187" s="1509"/>
      <c r="E187" s="1328">
        <f t="shared" si="68"/>
        <v>0</v>
      </c>
      <c r="F187" s="828"/>
      <c r="G187" s="1036"/>
      <c r="H187" s="934"/>
      <c r="I187" s="839"/>
      <c r="J187" s="839"/>
      <c r="K187" s="889"/>
      <c r="L187" s="888">
        <f t="shared" si="69"/>
        <v>0</v>
      </c>
      <c r="M187" s="577"/>
      <c r="N187" s="577"/>
      <c r="O187" s="577"/>
      <c r="P187" s="577"/>
      <c r="Q187" s="577"/>
      <c r="R187" s="577"/>
      <c r="S187" s="577"/>
      <c r="T187" s="577"/>
      <c r="U187" s="577"/>
      <c r="V187" s="577"/>
      <c r="W187" s="580">
        <f t="shared" si="77"/>
        <v>0</v>
      </c>
      <c r="X187" s="916">
        <f t="shared" si="76"/>
        <v>0</v>
      </c>
      <c r="Y187" s="1096"/>
      <c r="Z187" s="1140">
        <f t="shared" si="71"/>
        <v>0</v>
      </c>
      <c r="AA187" s="1083">
        <f t="shared" si="52"/>
        <v>0</v>
      </c>
      <c r="AB187" s="1083">
        <f t="shared" si="53"/>
        <v>0</v>
      </c>
      <c r="AC187" s="1083">
        <f t="shared" si="54"/>
        <v>0</v>
      </c>
      <c r="AD187" s="1141">
        <f t="shared" si="72"/>
        <v>0</v>
      </c>
      <c r="AE187" s="1084">
        <f t="shared" si="55"/>
        <v>0</v>
      </c>
      <c r="AF187" s="1084">
        <f t="shared" si="56"/>
        <v>0</v>
      </c>
      <c r="AG187" s="1084">
        <f t="shared" si="57"/>
        <v>0</v>
      </c>
      <c r="AH187" s="1142">
        <f t="shared" si="58"/>
        <v>0</v>
      </c>
      <c r="AI187" s="1085">
        <f t="shared" si="59"/>
        <v>0</v>
      </c>
      <c r="AJ187" s="1085">
        <f t="shared" si="60"/>
        <v>0</v>
      </c>
      <c r="AK187" s="1085">
        <f t="shared" si="61"/>
        <v>0</v>
      </c>
      <c r="AL187" s="1067">
        <f t="shared" si="62"/>
        <v>0</v>
      </c>
      <c r="AM187" s="1067">
        <f t="shared" si="63"/>
        <v>0</v>
      </c>
      <c r="AN187" s="1067">
        <f t="shared" si="64"/>
        <v>0</v>
      </c>
      <c r="AO187" s="1068">
        <f t="shared" si="65"/>
        <v>0</v>
      </c>
      <c r="AP187" s="1068">
        <f t="shared" si="66"/>
        <v>0</v>
      </c>
      <c r="AQ187" s="1068">
        <f t="shared" si="67"/>
        <v>0</v>
      </c>
      <c r="AR187" s="1382">
        <f t="shared" si="73"/>
        <v>0</v>
      </c>
      <c r="AS187" s="1382">
        <f t="shared" si="74"/>
        <v>0</v>
      </c>
      <c r="AT187" s="1382">
        <f t="shared" si="75"/>
        <v>0</v>
      </c>
      <c r="AU187" s="1449"/>
      <c r="AV187" s="1449"/>
      <c r="AW187" s="1449"/>
      <c r="AX187" s="1449"/>
      <c r="AY187" s="1449"/>
      <c r="AZ187" s="1449"/>
      <c r="BA187" s="1424"/>
      <c r="BB187" s="1424"/>
      <c r="BC187" s="1406"/>
      <c r="BI187" s="1199"/>
    </row>
    <row r="188" spans="1:61">
      <c r="A188" s="828"/>
      <c r="B188" s="1093"/>
      <c r="C188" s="1509"/>
      <c r="D188" s="1509"/>
      <c r="E188" s="1328">
        <f t="shared" si="68"/>
        <v>0</v>
      </c>
      <c r="F188" s="828"/>
      <c r="G188" s="1036"/>
      <c r="H188" s="934"/>
      <c r="I188" s="839"/>
      <c r="J188" s="839"/>
      <c r="K188" s="889"/>
      <c r="L188" s="888">
        <f t="shared" si="69"/>
        <v>0</v>
      </c>
      <c r="M188" s="577"/>
      <c r="N188" s="577"/>
      <c r="O188" s="577"/>
      <c r="P188" s="577"/>
      <c r="Q188" s="577"/>
      <c r="R188" s="577"/>
      <c r="S188" s="577"/>
      <c r="T188" s="577"/>
      <c r="U188" s="577"/>
      <c r="V188" s="577"/>
      <c r="W188" s="580">
        <f t="shared" si="77"/>
        <v>0</v>
      </c>
      <c r="X188" s="916">
        <f t="shared" si="76"/>
        <v>0</v>
      </c>
      <c r="Y188" s="1096"/>
      <c r="Z188" s="1140">
        <f t="shared" si="71"/>
        <v>0</v>
      </c>
      <c r="AA188" s="1083">
        <f t="shared" si="52"/>
        <v>0</v>
      </c>
      <c r="AB188" s="1083">
        <f t="shared" si="53"/>
        <v>0</v>
      </c>
      <c r="AC188" s="1083">
        <f t="shared" si="54"/>
        <v>0</v>
      </c>
      <c r="AD188" s="1141">
        <f t="shared" si="72"/>
        <v>0</v>
      </c>
      <c r="AE188" s="1084">
        <f t="shared" si="55"/>
        <v>0</v>
      </c>
      <c r="AF188" s="1084">
        <f t="shared" si="56"/>
        <v>0</v>
      </c>
      <c r="AG188" s="1084">
        <f t="shared" si="57"/>
        <v>0</v>
      </c>
      <c r="AH188" s="1142">
        <f t="shared" si="58"/>
        <v>0</v>
      </c>
      <c r="AI188" s="1085">
        <f t="shared" si="59"/>
        <v>0</v>
      </c>
      <c r="AJ188" s="1085">
        <f t="shared" si="60"/>
        <v>0</v>
      </c>
      <c r="AK188" s="1085">
        <f t="shared" si="61"/>
        <v>0</v>
      </c>
      <c r="AL188" s="1067">
        <f t="shared" si="62"/>
        <v>0</v>
      </c>
      <c r="AM188" s="1067">
        <f t="shared" si="63"/>
        <v>0</v>
      </c>
      <c r="AN188" s="1067">
        <f t="shared" si="64"/>
        <v>0</v>
      </c>
      <c r="AO188" s="1068">
        <f t="shared" si="65"/>
        <v>0</v>
      </c>
      <c r="AP188" s="1068">
        <f t="shared" si="66"/>
        <v>0</v>
      </c>
      <c r="AQ188" s="1068">
        <f t="shared" si="67"/>
        <v>0</v>
      </c>
      <c r="AR188" s="1382">
        <f t="shared" si="73"/>
        <v>0</v>
      </c>
      <c r="AS188" s="1382">
        <f t="shared" si="74"/>
        <v>0</v>
      </c>
      <c r="AT188" s="1382">
        <f t="shared" si="75"/>
        <v>0</v>
      </c>
      <c r="AU188" s="1449"/>
      <c r="AV188" s="1449"/>
      <c r="AW188" s="1449"/>
      <c r="AX188" s="1449"/>
      <c r="AY188" s="1449"/>
      <c r="AZ188" s="1449"/>
      <c r="BA188" s="1424"/>
      <c r="BB188" s="1424"/>
      <c r="BC188" s="1406"/>
      <c r="BI188" s="1199"/>
    </row>
    <row r="189" spans="1:61">
      <c r="A189" s="828"/>
      <c r="B189" s="1093"/>
      <c r="C189" s="1509"/>
      <c r="D189" s="1509"/>
      <c r="E189" s="1328">
        <f t="shared" si="68"/>
        <v>0</v>
      </c>
      <c r="F189" s="828"/>
      <c r="G189" s="1036"/>
      <c r="H189" s="934"/>
      <c r="I189" s="839"/>
      <c r="J189" s="839"/>
      <c r="K189" s="889"/>
      <c r="L189" s="888">
        <f t="shared" ref="L189:L224" si="78">IFERROR(K189*H189,"")</f>
        <v>0</v>
      </c>
      <c r="M189" s="577"/>
      <c r="N189" s="577"/>
      <c r="O189" s="577"/>
      <c r="P189" s="577"/>
      <c r="Q189" s="577"/>
      <c r="R189" s="577"/>
      <c r="S189" s="577"/>
      <c r="T189" s="577"/>
      <c r="U189" s="577"/>
      <c r="V189" s="577"/>
      <c r="W189" s="580">
        <f t="shared" ref="W189:W220" si="79">IFERROR(IF(F189&lt;&gt;"GfB",(SUM(L189:O189,Q189,U189)*12+(S189+T189))*(100+$O$12+$O$13)%+((P189+R189+V189)*12),(SUM(L189:O189,Q189,U189)*12+(S189+T189))*(100+$O$15+$O$13)%+((P189+R189+V189)*12)),0)</f>
        <v>0</v>
      </c>
      <c r="X189" s="916">
        <f t="shared" si="76"/>
        <v>0</v>
      </c>
      <c r="Y189" s="1096"/>
      <c r="Z189" s="1140">
        <f t="shared" ref="Z189:Z224" si="80">(IF(AND($G189="PFK/BFK",$H189&gt;0,$K189&gt;0),($L189+$M189),0))</f>
        <v>0</v>
      </c>
      <c r="AA189" s="1083">
        <f t="shared" ref="AA189:AA224" si="81">(IF(AND($G189="PFK/BFK",$H189&gt;0,$K189&gt;0),$N189,0))</f>
        <v>0</v>
      </c>
      <c r="AB189" s="1083">
        <f t="shared" ref="AB189:AB224" si="82">(IF(AND($G189="PFK/BFK",$H189&gt;0,$K189&gt;0),($O189+$P189),0))</f>
        <v>0</v>
      </c>
      <c r="AC189" s="1083">
        <f t="shared" ref="AC189:AC224" si="83">(IF(AND($G189="PFK/BFK",$H189&gt;0,$K189&gt;0),(($S189+$T189)/12),0))</f>
        <v>0</v>
      </c>
      <c r="AD189" s="1141">
        <f t="shared" ref="AD189:AD224" si="84">(IF(AND($G189="PK/BK",$H189&gt;0,$K189&gt;0),($L189+$M189),0))</f>
        <v>0</v>
      </c>
      <c r="AE189" s="1084">
        <f t="shared" ref="AE189:AE224" si="85">(IF(AND($G189="PK/BK",$H189&gt;0,$K189&gt;0),$N189,0))</f>
        <v>0</v>
      </c>
      <c r="AF189" s="1084">
        <f t="shared" ref="AF189:AF224" si="86">(IF(AND($G189="PK/BK",$H189&gt;0,$K189&gt;0),($O189+$P189),0))</f>
        <v>0</v>
      </c>
      <c r="AG189" s="1084">
        <f t="shared" ref="AG189:AG224" si="87">(IF(AND($G189="PK/BK",$H189&gt;0,$K189&gt;0),(($S189+$T189)/12),0))</f>
        <v>0</v>
      </c>
      <c r="AH189" s="1142">
        <f t="shared" ref="AH189:AH224" si="88">(IF(AND($G189="PK/BK o.",$H189&gt;0,$K189&gt;0),($L189+$M189),0))</f>
        <v>0</v>
      </c>
      <c r="AI189" s="1085">
        <f t="shared" ref="AI189:AI224" si="89">(IF(AND($G189="PK/BK o.",$H189&gt;0,$K189&gt;0),$N189,0))</f>
        <v>0</v>
      </c>
      <c r="AJ189" s="1085">
        <f t="shared" ref="AJ189:AJ224" si="90">(IF(AND($G189="PK/BK o.",$H189&gt;0,$K189&gt;0),($O189+$P189),0))</f>
        <v>0</v>
      </c>
      <c r="AK189" s="1085">
        <f t="shared" ref="AK189:AK224" si="91">(IF(AND($G189="PK/BK o.",$H189&gt;0,$K189&gt;0),(($S189+$T189)/12),0))</f>
        <v>0</v>
      </c>
      <c r="AL189" s="1067">
        <f t="shared" ref="AL189:AL224" si="92">IF(AND($G189="PFK/BFK",$H189&gt;0,$K189&gt;0),$H189,0)</f>
        <v>0</v>
      </c>
      <c r="AM189" s="1067">
        <f t="shared" ref="AM189:AM224" si="93">IF(AND($G189="PK/BK",$H189&gt;0,$K189&gt;0),$H189,0)</f>
        <v>0</v>
      </c>
      <c r="AN189" s="1067">
        <f t="shared" ref="AN189:AN224" si="94">IF(AND($G189="PK/BK o.",$H189&gt;0,$K189&gt;0),$H189,0)</f>
        <v>0</v>
      </c>
      <c r="AO189" s="1068">
        <f t="shared" ref="AO189:AO224" si="95">IF(AND($G189="PFK/BFK",$H189&gt;0,$K189&gt;0),$W189,0)</f>
        <v>0</v>
      </c>
      <c r="AP189" s="1068">
        <f t="shared" ref="AP189:AP224" si="96">IF(AND($G189="PK/BK",$H189&gt;0,$K189&gt;0),$W189,0)</f>
        <v>0</v>
      </c>
      <c r="AQ189" s="1068">
        <f t="shared" ref="AQ189:AQ224" si="97">IF(AND($G189="PK/BK o.",$H189&gt;0,$K189&gt;0),$W189,0)</f>
        <v>0</v>
      </c>
      <c r="AR189" s="1382">
        <f t="shared" si="73"/>
        <v>0</v>
      </c>
      <c r="AS189" s="1382">
        <f t="shared" si="74"/>
        <v>0</v>
      </c>
      <c r="AT189" s="1382">
        <f t="shared" si="75"/>
        <v>0</v>
      </c>
      <c r="AU189" s="1449"/>
      <c r="AV189" s="1449"/>
      <c r="AW189" s="1449"/>
      <c r="AX189" s="1449"/>
      <c r="AY189" s="1449"/>
      <c r="AZ189" s="1449"/>
      <c r="BA189" s="1424"/>
      <c r="BB189" s="1424"/>
      <c r="BC189" s="1406"/>
      <c r="BI189" s="1199"/>
    </row>
    <row r="190" spans="1:61">
      <c r="A190" s="828"/>
      <c r="B190" s="1093"/>
      <c r="C190" s="1509"/>
      <c r="D190" s="1509"/>
      <c r="E190" s="1328">
        <f t="shared" ref="E190:E224" si="98">IFERROR(D190/B190,0)</f>
        <v>0</v>
      </c>
      <c r="F190" s="828"/>
      <c r="G190" s="1036"/>
      <c r="H190" s="934"/>
      <c r="I190" s="839"/>
      <c r="J190" s="839"/>
      <c r="K190" s="889"/>
      <c r="L190" s="888">
        <f t="shared" si="78"/>
        <v>0</v>
      </c>
      <c r="M190" s="577"/>
      <c r="N190" s="577"/>
      <c r="O190" s="577"/>
      <c r="P190" s="577"/>
      <c r="Q190" s="577"/>
      <c r="R190" s="577"/>
      <c r="S190" s="577"/>
      <c r="T190" s="577"/>
      <c r="U190" s="577"/>
      <c r="V190" s="577"/>
      <c r="W190" s="580">
        <f t="shared" si="79"/>
        <v>0</v>
      </c>
      <c r="X190" s="916">
        <f t="shared" si="76"/>
        <v>0</v>
      </c>
      <c r="Y190" s="1096"/>
      <c r="Z190" s="1140">
        <f t="shared" si="80"/>
        <v>0</v>
      </c>
      <c r="AA190" s="1083">
        <f t="shared" si="81"/>
        <v>0</v>
      </c>
      <c r="AB190" s="1083">
        <f t="shared" si="82"/>
        <v>0</v>
      </c>
      <c r="AC190" s="1083">
        <f t="shared" si="83"/>
        <v>0</v>
      </c>
      <c r="AD190" s="1141">
        <f t="shared" si="84"/>
        <v>0</v>
      </c>
      <c r="AE190" s="1084">
        <f t="shared" si="85"/>
        <v>0</v>
      </c>
      <c r="AF190" s="1084">
        <f t="shared" si="86"/>
        <v>0</v>
      </c>
      <c r="AG190" s="1084">
        <f t="shared" si="87"/>
        <v>0</v>
      </c>
      <c r="AH190" s="1142">
        <f t="shared" si="88"/>
        <v>0</v>
      </c>
      <c r="AI190" s="1085">
        <f t="shared" si="89"/>
        <v>0</v>
      </c>
      <c r="AJ190" s="1085">
        <f t="shared" si="90"/>
        <v>0</v>
      </c>
      <c r="AK190" s="1085">
        <f t="shared" si="91"/>
        <v>0</v>
      </c>
      <c r="AL190" s="1067">
        <f t="shared" si="92"/>
        <v>0</v>
      </c>
      <c r="AM190" s="1067">
        <f t="shared" si="93"/>
        <v>0</v>
      </c>
      <c r="AN190" s="1067">
        <f t="shared" si="94"/>
        <v>0</v>
      </c>
      <c r="AO190" s="1068">
        <f t="shared" si="95"/>
        <v>0</v>
      </c>
      <c r="AP190" s="1068">
        <f t="shared" si="96"/>
        <v>0</v>
      </c>
      <c r="AQ190" s="1068">
        <f t="shared" si="97"/>
        <v>0</v>
      </c>
      <c r="AR190" s="1382">
        <f t="shared" ref="AR190:AR224" si="99">AL190</f>
        <v>0</v>
      </c>
      <c r="AS190" s="1382">
        <f t="shared" ref="AS190:AS224" si="100">AM190</f>
        <v>0</v>
      </c>
      <c r="AT190" s="1382">
        <f t="shared" ref="AT190:AT224" si="101">AN190</f>
        <v>0</v>
      </c>
      <c r="AU190" s="1449"/>
      <c r="AV190" s="1449"/>
      <c r="AW190" s="1449"/>
      <c r="AX190" s="1449"/>
      <c r="AY190" s="1449"/>
      <c r="AZ190" s="1449"/>
      <c r="BA190" s="1424"/>
      <c r="BB190" s="1424"/>
      <c r="BC190" s="1406"/>
      <c r="BI190" s="1199"/>
    </row>
    <row r="191" spans="1:61">
      <c r="A191" s="828"/>
      <c r="B191" s="1093"/>
      <c r="C191" s="1509"/>
      <c r="D191" s="1509"/>
      <c r="E191" s="1328">
        <f t="shared" si="98"/>
        <v>0</v>
      </c>
      <c r="F191" s="828"/>
      <c r="G191" s="1036"/>
      <c r="H191" s="934"/>
      <c r="I191" s="839"/>
      <c r="J191" s="839"/>
      <c r="K191" s="889"/>
      <c r="L191" s="888">
        <f t="shared" si="78"/>
        <v>0</v>
      </c>
      <c r="M191" s="577"/>
      <c r="N191" s="577"/>
      <c r="O191" s="577"/>
      <c r="P191" s="577"/>
      <c r="Q191" s="577"/>
      <c r="R191" s="577"/>
      <c r="S191" s="577"/>
      <c r="T191" s="577"/>
      <c r="U191" s="577"/>
      <c r="V191" s="577"/>
      <c r="W191" s="580">
        <f t="shared" si="79"/>
        <v>0</v>
      </c>
      <c r="X191" s="916">
        <f t="shared" si="76"/>
        <v>0</v>
      </c>
      <c r="Y191" s="1096"/>
      <c r="Z191" s="1140">
        <f t="shared" si="80"/>
        <v>0</v>
      </c>
      <c r="AA191" s="1083">
        <f t="shared" si="81"/>
        <v>0</v>
      </c>
      <c r="AB191" s="1083">
        <f t="shared" si="82"/>
        <v>0</v>
      </c>
      <c r="AC191" s="1083">
        <f t="shared" si="83"/>
        <v>0</v>
      </c>
      <c r="AD191" s="1141">
        <f t="shared" si="84"/>
        <v>0</v>
      </c>
      <c r="AE191" s="1084">
        <f t="shared" si="85"/>
        <v>0</v>
      </c>
      <c r="AF191" s="1084">
        <f t="shared" si="86"/>
        <v>0</v>
      </c>
      <c r="AG191" s="1084">
        <f t="shared" si="87"/>
        <v>0</v>
      </c>
      <c r="AH191" s="1142">
        <f t="shared" si="88"/>
        <v>0</v>
      </c>
      <c r="AI191" s="1085">
        <f t="shared" si="89"/>
        <v>0</v>
      </c>
      <c r="AJ191" s="1085">
        <f t="shared" si="90"/>
        <v>0</v>
      </c>
      <c r="AK191" s="1085">
        <f t="shared" si="91"/>
        <v>0</v>
      </c>
      <c r="AL191" s="1067">
        <f t="shared" si="92"/>
        <v>0</v>
      </c>
      <c r="AM191" s="1067">
        <f t="shared" si="93"/>
        <v>0</v>
      </c>
      <c r="AN191" s="1067">
        <f t="shared" si="94"/>
        <v>0</v>
      </c>
      <c r="AO191" s="1068">
        <f t="shared" si="95"/>
        <v>0</v>
      </c>
      <c r="AP191" s="1068">
        <f t="shared" si="96"/>
        <v>0</v>
      </c>
      <c r="AQ191" s="1068">
        <f t="shared" si="97"/>
        <v>0</v>
      </c>
      <c r="AR191" s="1382">
        <f t="shared" si="99"/>
        <v>0</v>
      </c>
      <c r="AS191" s="1382">
        <f t="shared" si="100"/>
        <v>0</v>
      </c>
      <c r="AT191" s="1382">
        <f t="shared" si="101"/>
        <v>0</v>
      </c>
      <c r="AU191" s="1449"/>
      <c r="AV191" s="1449"/>
      <c r="AW191" s="1449"/>
      <c r="AX191" s="1449"/>
      <c r="AY191" s="1449"/>
      <c r="AZ191" s="1449"/>
      <c r="BA191" s="1424"/>
      <c r="BB191" s="1424"/>
      <c r="BC191" s="1406"/>
      <c r="BI191" s="1199"/>
    </row>
    <row r="192" spans="1:61">
      <c r="A192" s="828"/>
      <c r="B192" s="1093"/>
      <c r="C192" s="1509"/>
      <c r="D192" s="1509"/>
      <c r="E192" s="1328">
        <f t="shared" si="98"/>
        <v>0</v>
      </c>
      <c r="F192" s="828"/>
      <c r="G192" s="1036"/>
      <c r="H192" s="934"/>
      <c r="I192" s="839"/>
      <c r="J192" s="839"/>
      <c r="K192" s="889"/>
      <c r="L192" s="888">
        <f t="shared" si="78"/>
        <v>0</v>
      </c>
      <c r="M192" s="577"/>
      <c r="N192" s="577"/>
      <c r="O192" s="577"/>
      <c r="P192" s="577"/>
      <c r="Q192" s="577"/>
      <c r="R192" s="577"/>
      <c r="S192" s="577"/>
      <c r="T192" s="577"/>
      <c r="U192" s="577"/>
      <c r="V192" s="577"/>
      <c r="W192" s="580">
        <f t="shared" si="79"/>
        <v>0</v>
      </c>
      <c r="X192" s="916">
        <f t="shared" si="76"/>
        <v>0</v>
      </c>
      <c r="Y192" s="1096"/>
      <c r="Z192" s="1140">
        <f t="shared" si="80"/>
        <v>0</v>
      </c>
      <c r="AA192" s="1083">
        <f t="shared" si="81"/>
        <v>0</v>
      </c>
      <c r="AB192" s="1083">
        <f t="shared" si="82"/>
        <v>0</v>
      </c>
      <c r="AC192" s="1083">
        <f t="shared" si="83"/>
        <v>0</v>
      </c>
      <c r="AD192" s="1141">
        <f t="shared" si="84"/>
        <v>0</v>
      </c>
      <c r="AE192" s="1084">
        <f t="shared" si="85"/>
        <v>0</v>
      </c>
      <c r="AF192" s="1084">
        <f t="shared" si="86"/>
        <v>0</v>
      </c>
      <c r="AG192" s="1084">
        <f t="shared" si="87"/>
        <v>0</v>
      </c>
      <c r="AH192" s="1142">
        <f t="shared" si="88"/>
        <v>0</v>
      </c>
      <c r="AI192" s="1085">
        <f t="shared" si="89"/>
        <v>0</v>
      </c>
      <c r="AJ192" s="1085">
        <f t="shared" si="90"/>
        <v>0</v>
      </c>
      <c r="AK192" s="1085">
        <f t="shared" si="91"/>
        <v>0</v>
      </c>
      <c r="AL192" s="1067">
        <f t="shared" si="92"/>
        <v>0</v>
      </c>
      <c r="AM192" s="1067">
        <f t="shared" si="93"/>
        <v>0</v>
      </c>
      <c r="AN192" s="1067">
        <f t="shared" si="94"/>
        <v>0</v>
      </c>
      <c r="AO192" s="1068">
        <f t="shared" si="95"/>
        <v>0</v>
      </c>
      <c r="AP192" s="1068">
        <f t="shared" si="96"/>
        <v>0</v>
      </c>
      <c r="AQ192" s="1068">
        <f t="shared" si="97"/>
        <v>0</v>
      </c>
      <c r="AR192" s="1382">
        <f t="shared" si="99"/>
        <v>0</v>
      </c>
      <c r="AS192" s="1382">
        <f t="shared" si="100"/>
        <v>0</v>
      </c>
      <c r="AT192" s="1382">
        <f t="shared" si="101"/>
        <v>0</v>
      </c>
      <c r="AU192" s="1449"/>
      <c r="AV192" s="1449"/>
      <c r="AW192" s="1449"/>
      <c r="AX192" s="1449"/>
      <c r="AY192" s="1449"/>
      <c r="AZ192" s="1449"/>
      <c r="BA192" s="1424"/>
      <c r="BB192" s="1424"/>
      <c r="BC192" s="1406"/>
      <c r="BI192" s="1199"/>
    </row>
    <row r="193" spans="1:61">
      <c r="A193" s="828"/>
      <c r="B193" s="1093"/>
      <c r="C193" s="1509"/>
      <c r="D193" s="1509"/>
      <c r="E193" s="1328">
        <f t="shared" si="98"/>
        <v>0</v>
      </c>
      <c r="F193" s="828"/>
      <c r="G193" s="1036"/>
      <c r="H193" s="934"/>
      <c r="I193" s="839"/>
      <c r="J193" s="839"/>
      <c r="K193" s="889"/>
      <c r="L193" s="888">
        <f t="shared" si="78"/>
        <v>0</v>
      </c>
      <c r="M193" s="577"/>
      <c r="N193" s="577"/>
      <c r="O193" s="577"/>
      <c r="P193" s="577"/>
      <c r="Q193" s="577"/>
      <c r="R193" s="577"/>
      <c r="S193" s="577"/>
      <c r="T193" s="577"/>
      <c r="U193" s="577"/>
      <c r="V193" s="577"/>
      <c r="W193" s="580">
        <f t="shared" si="79"/>
        <v>0</v>
      </c>
      <c r="X193" s="916">
        <f t="shared" si="76"/>
        <v>0</v>
      </c>
      <c r="Y193" s="1096"/>
      <c r="Z193" s="1140">
        <f t="shared" si="80"/>
        <v>0</v>
      </c>
      <c r="AA193" s="1083">
        <f t="shared" si="81"/>
        <v>0</v>
      </c>
      <c r="AB193" s="1083">
        <f t="shared" si="82"/>
        <v>0</v>
      </c>
      <c r="AC193" s="1083">
        <f t="shared" si="83"/>
        <v>0</v>
      </c>
      <c r="AD193" s="1141">
        <f t="shared" si="84"/>
        <v>0</v>
      </c>
      <c r="AE193" s="1084">
        <f t="shared" si="85"/>
        <v>0</v>
      </c>
      <c r="AF193" s="1084">
        <f t="shared" si="86"/>
        <v>0</v>
      </c>
      <c r="AG193" s="1084">
        <f t="shared" si="87"/>
        <v>0</v>
      </c>
      <c r="AH193" s="1142">
        <f t="shared" si="88"/>
        <v>0</v>
      </c>
      <c r="AI193" s="1085">
        <f t="shared" si="89"/>
        <v>0</v>
      </c>
      <c r="AJ193" s="1085">
        <f t="shared" si="90"/>
        <v>0</v>
      </c>
      <c r="AK193" s="1085">
        <f t="shared" si="91"/>
        <v>0</v>
      </c>
      <c r="AL193" s="1067">
        <f t="shared" si="92"/>
        <v>0</v>
      </c>
      <c r="AM193" s="1067">
        <f t="shared" si="93"/>
        <v>0</v>
      </c>
      <c r="AN193" s="1067">
        <f t="shared" si="94"/>
        <v>0</v>
      </c>
      <c r="AO193" s="1068">
        <f t="shared" si="95"/>
        <v>0</v>
      </c>
      <c r="AP193" s="1068">
        <f t="shared" si="96"/>
        <v>0</v>
      </c>
      <c r="AQ193" s="1068">
        <f t="shared" si="97"/>
        <v>0</v>
      </c>
      <c r="AR193" s="1382">
        <f t="shared" si="99"/>
        <v>0</v>
      </c>
      <c r="AS193" s="1382">
        <f t="shared" si="100"/>
        <v>0</v>
      </c>
      <c r="AT193" s="1382">
        <f t="shared" si="101"/>
        <v>0</v>
      </c>
      <c r="AU193" s="1449"/>
      <c r="AV193" s="1449"/>
      <c r="AW193" s="1449"/>
      <c r="AX193" s="1449"/>
      <c r="AY193" s="1449"/>
      <c r="AZ193" s="1449"/>
      <c r="BA193" s="1424"/>
      <c r="BB193" s="1424"/>
      <c r="BC193" s="1406"/>
      <c r="BI193" s="1199"/>
    </row>
    <row r="194" spans="1:61">
      <c r="A194" s="828"/>
      <c r="B194" s="1093"/>
      <c r="C194" s="1509"/>
      <c r="D194" s="1509"/>
      <c r="E194" s="1328">
        <f t="shared" si="98"/>
        <v>0</v>
      </c>
      <c r="F194" s="828"/>
      <c r="G194" s="1036"/>
      <c r="H194" s="934"/>
      <c r="I194" s="839"/>
      <c r="J194" s="839"/>
      <c r="K194" s="889"/>
      <c r="L194" s="888">
        <f t="shared" si="78"/>
        <v>0</v>
      </c>
      <c r="M194" s="577"/>
      <c r="N194" s="577"/>
      <c r="O194" s="577"/>
      <c r="P194" s="577"/>
      <c r="Q194" s="577"/>
      <c r="R194" s="577"/>
      <c r="S194" s="577"/>
      <c r="T194" s="577"/>
      <c r="U194" s="577"/>
      <c r="V194" s="577"/>
      <c r="W194" s="580">
        <f t="shared" si="79"/>
        <v>0</v>
      </c>
      <c r="X194" s="916">
        <f t="shared" si="76"/>
        <v>0</v>
      </c>
      <c r="Y194" s="1096"/>
      <c r="Z194" s="1140">
        <f t="shared" si="80"/>
        <v>0</v>
      </c>
      <c r="AA194" s="1083">
        <f t="shared" si="81"/>
        <v>0</v>
      </c>
      <c r="AB194" s="1083">
        <f t="shared" si="82"/>
        <v>0</v>
      </c>
      <c r="AC194" s="1083">
        <f t="shared" si="83"/>
        <v>0</v>
      </c>
      <c r="AD194" s="1141">
        <f t="shared" si="84"/>
        <v>0</v>
      </c>
      <c r="AE194" s="1084">
        <f t="shared" si="85"/>
        <v>0</v>
      </c>
      <c r="AF194" s="1084">
        <f t="shared" si="86"/>
        <v>0</v>
      </c>
      <c r="AG194" s="1084">
        <f t="shared" si="87"/>
        <v>0</v>
      </c>
      <c r="AH194" s="1142">
        <f t="shared" si="88"/>
        <v>0</v>
      </c>
      <c r="AI194" s="1085">
        <f t="shared" si="89"/>
        <v>0</v>
      </c>
      <c r="AJ194" s="1085">
        <f t="shared" si="90"/>
        <v>0</v>
      </c>
      <c r="AK194" s="1085">
        <f t="shared" si="91"/>
        <v>0</v>
      </c>
      <c r="AL194" s="1067">
        <f t="shared" si="92"/>
        <v>0</v>
      </c>
      <c r="AM194" s="1067">
        <f t="shared" si="93"/>
        <v>0</v>
      </c>
      <c r="AN194" s="1067">
        <f t="shared" si="94"/>
        <v>0</v>
      </c>
      <c r="AO194" s="1068">
        <f t="shared" si="95"/>
        <v>0</v>
      </c>
      <c r="AP194" s="1068">
        <f t="shared" si="96"/>
        <v>0</v>
      </c>
      <c r="AQ194" s="1068">
        <f t="shared" si="97"/>
        <v>0</v>
      </c>
      <c r="AR194" s="1382">
        <f t="shared" si="99"/>
        <v>0</v>
      </c>
      <c r="AS194" s="1382">
        <f t="shared" si="100"/>
        <v>0</v>
      </c>
      <c r="AT194" s="1382">
        <f t="shared" si="101"/>
        <v>0</v>
      </c>
      <c r="AU194" s="1449"/>
      <c r="AV194" s="1449"/>
      <c r="AW194" s="1449"/>
      <c r="AX194" s="1449"/>
      <c r="AY194" s="1449"/>
      <c r="AZ194" s="1449"/>
      <c r="BA194" s="1424"/>
      <c r="BB194" s="1424"/>
      <c r="BC194" s="1406"/>
      <c r="BI194" s="1199"/>
    </row>
    <row r="195" spans="1:61">
      <c r="A195" s="828"/>
      <c r="B195" s="1093"/>
      <c r="C195" s="1509"/>
      <c r="D195" s="1509"/>
      <c r="E195" s="1328">
        <f t="shared" si="98"/>
        <v>0</v>
      </c>
      <c r="F195" s="828"/>
      <c r="G195" s="1036"/>
      <c r="H195" s="934"/>
      <c r="I195" s="839"/>
      <c r="J195" s="839"/>
      <c r="K195" s="889"/>
      <c r="L195" s="888">
        <f t="shared" si="78"/>
        <v>0</v>
      </c>
      <c r="M195" s="577"/>
      <c r="N195" s="577"/>
      <c r="O195" s="577"/>
      <c r="P195" s="577"/>
      <c r="Q195" s="577"/>
      <c r="R195" s="577"/>
      <c r="S195" s="577"/>
      <c r="T195" s="577"/>
      <c r="U195" s="577"/>
      <c r="V195" s="577"/>
      <c r="W195" s="580">
        <f t="shared" si="79"/>
        <v>0</v>
      </c>
      <c r="X195" s="916">
        <f t="shared" si="76"/>
        <v>0</v>
      </c>
      <c r="Y195" s="1096"/>
      <c r="Z195" s="1140">
        <f t="shared" si="80"/>
        <v>0</v>
      </c>
      <c r="AA195" s="1083">
        <f t="shared" si="81"/>
        <v>0</v>
      </c>
      <c r="AB195" s="1083">
        <f t="shared" si="82"/>
        <v>0</v>
      </c>
      <c r="AC195" s="1083">
        <f t="shared" si="83"/>
        <v>0</v>
      </c>
      <c r="AD195" s="1141">
        <f t="shared" si="84"/>
        <v>0</v>
      </c>
      <c r="AE195" s="1084">
        <f t="shared" si="85"/>
        <v>0</v>
      </c>
      <c r="AF195" s="1084">
        <f t="shared" si="86"/>
        <v>0</v>
      </c>
      <c r="AG195" s="1084">
        <f t="shared" si="87"/>
        <v>0</v>
      </c>
      <c r="AH195" s="1142">
        <f t="shared" si="88"/>
        <v>0</v>
      </c>
      <c r="AI195" s="1085">
        <f t="shared" si="89"/>
        <v>0</v>
      </c>
      <c r="AJ195" s="1085">
        <f t="shared" si="90"/>
        <v>0</v>
      </c>
      <c r="AK195" s="1085">
        <f t="shared" si="91"/>
        <v>0</v>
      </c>
      <c r="AL195" s="1067">
        <f t="shared" si="92"/>
        <v>0</v>
      </c>
      <c r="AM195" s="1067">
        <f t="shared" si="93"/>
        <v>0</v>
      </c>
      <c r="AN195" s="1067">
        <f t="shared" si="94"/>
        <v>0</v>
      </c>
      <c r="AO195" s="1068">
        <f t="shared" si="95"/>
        <v>0</v>
      </c>
      <c r="AP195" s="1068">
        <f t="shared" si="96"/>
        <v>0</v>
      </c>
      <c r="AQ195" s="1068">
        <f t="shared" si="97"/>
        <v>0</v>
      </c>
      <c r="AR195" s="1382">
        <f t="shared" si="99"/>
        <v>0</v>
      </c>
      <c r="AS195" s="1382">
        <f t="shared" si="100"/>
        <v>0</v>
      </c>
      <c r="AT195" s="1382">
        <f t="shared" si="101"/>
        <v>0</v>
      </c>
      <c r="AU195" s="1449"/>
      <c r="AV195" s="1449"/>
      <c r="AW195" s="1449"/>
      <c r="AX195" s="1449"/>
      <c r="AY195" s="1449"/>
      <c r="AZ195" s="1449"/>
      <c r="BA195" s="1424"/>
      <c r="BB195" s="1424"/>
      <c r="BC195" s="1406"/>
      <c r="BI195" s="1199"/>
    </row>
    <row r="196" spans="1:61">
      <c r="A196" s="828"/>
      <c r="B196" s="1093"/>
      <c r="C196" s="1509"/>
      <c r="D196" s="1509"/>
      <c r="E196" s="1328">
        <f t="shared" si="98"/>
        <v>0</v>
      </c>
      <c r="F196" s="828"/>
      <c r="G196" s="1036"/>
      <c r="H196" s="934"/>
      <c r="I196" s="839"/>
      <c r="J196" s="839"/>
      <c r="K196" s="889"/>
      <c r="L196" s="888">
        <f t="shared" si="78"/>
        <v>0</v>
      </c>
      <c r="M196" s="577"/>
      <c r="N196" s="577"/>
      <c r="O196" s="577"/>
      <c r="P196" s="577"/>
      <c r="Q196" s="577"/>
      <c r="R196" s="577"/>
      <c r="S196" s="577"/>
      <c r="T196" s="577"/>
      <c r="U196" s="577"/>
      <c r="V196" s="577"/>
      <c r="W196" s="580">
        <f t="shared" si="79"/>
        <v>0</v>
      </c>
      <c r="X196" s="916">
        <f t="shared" si="76"/>
        <v>0</v>
      </c>
      <c r="Y196" s="1096"/>
      <c r="Z196" s="1140">
        <f t="shared" si="80"/>
        <v>0</v>
      </c>
      <c r="AA196" s="1083">
        <f t="shared" si="81"/>
        <v>0</v>
      </c>
      <c r="AB196" s="1083">
        <f t="shared" si="82"/>
        <v>0</v>
      </c>
      <c r="AC196" s="1083">
        <f t="shared" si="83"/>
        <v>0</v>
      </c>
      <c r="AD196" s="1141">
        <f t="shared" si="84"/>
        <v>0</v>
      </c>
      <c r="AE196" s="1084">
        <f t="shared" si="85"/>
        <v>0</v>
      </c>
      <c r="AF196" s="1084">
        <f t="shared" si="86"/>
        <v>0</v>
      </c>
      <c r="AG196" s="1084">
        <f t="shared" si="87"/>
        <v>0</v>
      </c>
      <c r="AH196" s="1142">
        <f t="shared" si="88"/>
        <v>0</v>
      </c>
      <c r="AI196" s="1085">
        <f t="shared" si="89"/>
        <v>0</v>
      </c>
      <c r="AJ196" s="1085">
        <f t="shared" si="90"/>
        <v>0</v>
      </c>
      <c r="AK196" s="1085">
        <f t="shared" si="91"/>
        <v>0</v>
      </c>
      <c r="AL196" s="1067">
        <f t="shared" si="92"/>
        <v>0</v>
      </c>
      <c r="AM196" s="1067">
        <f t="shared" si="93"/>
        <v>0</v>
      </c>
      <c r="AN196" s="1067">
        <f t="shared" si="94"/>
        <v>0</v>
      </c>
      <c r="AO196" s="1068">
        <f t="shared" si="95"/>
        <v>0</v>
      </c>
      <c r="AP196" s="1068">
        <f t="shared" si="96"/>
        <v>0</v>
      </c>
      <c r="AQ196" s="1068">
        <f t="shared" si="97"/>
        <v>0</v>
      </c>
      <c r="AR196" s="1382">
        <f t="shared" si="99"/>
        <v>0</v>
      </c>
      <c r="AS196" s="1382">
        <f t="shared" si="100"/>
        <v>0</v>
      </c>
      <c r="AT196" s="1382">
        <f t="shared" si="101"/>
        <v>0</v>
      </c>
      <c r="AU196" s="1449"/>
      <c r="AV196" s="1449"/>
      <c r="AW196" s="1449"/>
      <c r="AX196" s="1449"/>
      <c r="AY196" s="1449"/>
      <c r="AZ196" s="1449"/>
      <c r="BA196" s="1424"/>
      <c r="BB196" s="1424"/>
      <c r="BC196" s="1406"/>
      <c r="BI196" s="1199"/>
    </row>
    <row r="197" spans="1:61">
      <c r="A197" s="828"/>
      <c r="B197" s="1093"/>
      <c r="C197" s="1509"/>
      <c r="D197" s="1509"/>
      <c r="E197" s="1328">
        <f t="shared" si="98"/>
        <v>0</v>
      </c>
      <c r="F197" s="828"/>
      <c r="G197" s="1036"/>
      <c r="H197" s="934"/>
      <c r="I197" s="839"/>
      <c r="J197" s="839"/>
      <c r="K197" s="889"/>
      <c r="L197" s="888">
        <f t="shared" si="78"/>
        <v>0</v>
      </c>
      <c r="M197" s="577"/>
      <c r="N197" s="577"/>
      <c r="O197" s="577"/>
      <c r="P197" s="577"/>
      <c r="Q197" s="577"/>
      <c r="R197" s="577"/>
      <c r="S197" s="577"/>
      <c r="T197" s="577"/>
      <c r="U197" s="577"/>
      <c r="V197" s="577"/>
      <c r="W197" s="580">
        <f t="shared" si="79"/>
        <v>0</v>
      </c>
      <c r="X197" s="916">
        <f t="shared" si="76"/>
        <v>0</v>
      </c>
      <c r="Y197" s="1096"/>
      <c r="Z197" s="1140">
        <f t="shared" si="80"/>
        <v>0</v>
      </c>
      <c r="AA197" s="1083">
        <f t="shared" si="81"/>
        <v>0</v>
      </c>
      <c r="AB197" s="1083">
        <f t="shared" si="82"/>
        <v>0</v>
      </c>
      <c r="AC197" s="1083">
        <f t="shared" si="83"/>
        <v>0</v>
      </c>
      <c r="AD197" s="1141">
        <f t="shared" si="84"/>
        <v>0</v>
      </c>
      <c r="AE197" s="1084">
        <f t="shared" si="85"/>
        <v>0</v>
      </c>
      <c r="AF197" s="1084">
        <f t="shared" si="86"/>
        <v>0</v>
      </c>
      <c r="AG197" s="1084">
        <f t="shared" si="87"/>
        <v>0</v>
      </c>
      <c r="AH197" s="1142">
        <f t="shared" si="88"/>
        <v>0</v>
      </c>
      <c r="AI197" s="1085">
        <f t="shared" si="89"/>
        <v>0</v>
      </c>
      <c r="AJ197" s="1085">
        <f t="shared" si="90"/>
        <v>0</v>
      </c>
      <c r="AK197" s="1085">
        <f t="shared" si="91"/>
        <v>0</v>
      </c>
      <c r="AL197" s="1067">
        <f t="shared" si="92"/>
        <v>0</v>
      </c>
      <c r="AM197" s="1067">
        <f t="shared" si="93"/>
        <v>0</v>
      </c>
      <c r="AN197" s="1067">
        <f t="shared" si="94"/>
        <v>0</v>
      </c>
      <c r="AO197" s="1068">
        <f t="shared" si="95"/>
        <v>0</v>
      </c>
      <c r="AP197" s="1068">
        <f t="shared" si="96"/>
        <v>0</v>
      </c>
      <c r="AQ197" s="1068">
        <f t="shared" si="97"/>
        <v>0</v>
      </c>
      <c r="AR197" s="1382">
        <f t="shared" si="99"/>
        <v>0</v>
      </c>
      <c r="AS197" s="1382">
        <f t="shared" si="100"/>
        <v>0</v>
      </c>
      <c r="AT197" s="1382">
        <f t="shared" si="101"/>
        <v>0</v>
      </c>
      <c r="AU197" s="1449"/>
      <c r="AV197" s="1449"/>
      <c r="AW197" s="1449"/>
      <c r="AX197" s="1449"/>
      <c r="AY197" s="1449"/>
      <c r="AZ197" s="1449"/>
      <c r="BA197" s="1424"/>
      <c r="BB197" s="1424"/>
      <c r="BC197" s="1406"/>
      <c r="BI197" s="1199"/>
    </row>
    <row r="198" spans="1:61">
      <c r="A198" s="828"/>
      <c r="B198" s="1093"/>
      <c r="C198" s="1509"/>
      <c r="D198" s="1509"/>
      <c r="E198" s="1328">
        <f t="shared" si="98"/>
        <v>0</v>
      </c>
      <c r="F198" s="828"/>
      <c r="G198" s="1036"/>
      <c r="H198" s="934"/>
      <c r="I198" s="839"/>
      <c r="J198" s="839"/>
      <c r="K198" s="889"/>
      <c r="L198" s="888">
        <f t="shared" si="78"/>
        <v>0</v>
      </c>
      <c r="M198" s="577"/>
      <c r="N198" s="577"/>
      <c r="O198" s="577"/>
      <c r="P198" s="577"/>
      <c r="Q198" s="577"/>
      <c r="R198" s="577"/>
      <c r="S198" s="577"/>
      <c r="T198" s="577"/>
      <c r="U198" s="577"/>
      <c r="V198" s="577"/>
      <c r="W198" s="580">
        <f t="shared" si="79"/>
        <v>0</v>
      </c>
      <c r="X198" s="916">
        <f t="shared" si="76"/>
        <v>0</v>
      </c>
      <c r="Y198" s="1096"/>
      <c r="Z198" s="1140">
        <f t="shared" si="80"/>
        <v>0</v>
      </c>
      <c r="AA198" s="1083">
        <f t="shared" si="81"/>
        <v>0</v>
      </c>
      <c r="AB198" s="1083">
        <f t="shared" si="82"/>
        <v>0</v>
      </c>
      <c r="AC198" s="1083">
        <f t="shared" si="83"/>
        <v>0</v>
      </c>
      <c r="AD198" s="1141">
        <f t="shared" si="84"/>
        <v>0</v>
      </c>
      <c r="AE198" s="1084">
        <f t="shared" si="85"/>
        <v>0</v>
      </c>
      <c r="AF198" s="1084">
        <f t="shared" si="86"/>
        <v>0</v>
      </c>
      <c r="AG198" s="1084">
        <f t="shared" si="87"/>
        <v>0</v>
      </c>
      <c r="AH198" s="1142">
        <f t="shared" si="88"/>
        <v>0</v>
      </c>
      <c r="AI198" s="1085">
        <f t="shared" si="89"/>
        <v>0</v>
      </c>
      <c r="AJ198" s="1085">
        <f t="shared" si="90"/>
        <v>0</v>
      </c>
      <c r="AK198" s="1085">
        <f t="shared" si="91"/>
        <v>0</v>
      </c>
      <c r="AL198" s="1067">
        <f t="shared" si="92"/>
        <v>0</v>
      </c>
      <c r="AM198" s="1067">
        <f t="shared" si="93"/>
        <v>0</v>
      </c>
      <c r="AN198" s="1067">
        <f t="shared" si="94"/>
        <v>0</v>
      </c>
      <c r="AO198" s="1068">
        <f t="shared" si="95"/>
        <v>0</v>
      </c>
      <c r="AP198" s="1068">
        <f t="shared" si="96"/>
        <v>0</v>
      </c>
      <c r="AQ198" s="1068">
        <f t="shared" si="97"/>
        <v>0</v>
      </c>
      <c r="AR198" s="1382">
        <f t="shared" si="99"/>
        <v>0</v>
      </c>
      <c r="AS198" s="1382">
        <f t="shared" si="100"/>
        <v>0</v>
      </c>
      <c r="AT198" s="1382">
        <f t="shared" si="101"/>
        <v>0</v>
      </c>
      <c r="AU198" s="1449"/>
      <c r="AV198" s="1449"/>
      <c r="AW198" s="1449"/>
      <c r="AX198" s="1449"/>
      <c r="AY198" s="1449"/>
      <c r="AZ198" s="1449"/>
      <c r="BA198" s="1424"/>
      <c r="BB198" s="1424"/>
      <c r="BC198" s="1406"/>
      <c r="BI198" s="1199"/>
    </row>
    <row r="199" spans="1:61">
      <c r="A199" s="828"/>
      <c r="B199" s="1093"/>
      <c r="C199" s="1509"/>
      <c r="D199" s="1509"/>
      <c r="E199" s="1328">
        <f t="shared" si="98"/>
        <v>0</v>
      </c>
      <c r="F199" s="828"/>
      <c r="G199" s="1036"/>
      <c r="H199" s="934"/>
      <c r="I199" s="839"/>
      <c r="J199" s="839"/>
      <c r="K199" s="889"/>
      <c r="L199" s="888">
        <f t="shared" si="78"/>
        <v>0</v>
      </c>
      <c r="M199" s="577"/>
      <c r="N199" s="577"/>
      <c r="O199" s="577"/>
      <c r="P199" s="577"/>
      <c r="Q199" s="577"/>
      <c r="R199" s="577"/>
      <c r="S199" s="577"/>
      <c r="T199" s="577"/>
      <c r="U199" s="577"/>
      <c r="V199" s="577"/>
      <c r="W199" s="580">
        <f t="shared" si="79"/>
        <v>0</v>
      </c>
      <c r="X199" s="916">
        <f t="shared" si="76"/>
        <v>0</v>
      </c>
      <c r="Y199" s="1096"/>
      <c r="Z199" s="1140">
        <f t="shared" si="80"/>
        <v>0</v>
      </c>
      <c r="AA199" s="1083">
        <f t="shared" si="81"/>
        <v>0</v>
      </c>
      <c r="AB199" s="1083">
        <f t="shared" si="82"/>
        <v>0</v>
      </c>
      <c r="AC199" s="1083">
        <f t="shared" si="83"/>
        <v>0</v>
      </c>
      <c r="AD199" s="1141">
        <f t="shared" si="84"/>
        <v>0</v>
      </c>
      <c r="AE199" s="1084">
        <f t="shared" si="85"/>
        <v>0</v>
      </c>
      <c r="AF199" s="1084">
        <f t="shared" si="86"/>
        <v>0</v>
      </c>
      <c r="AG199" s="1084">
        <f t="shared" si="87"/>
        <v>0</v>
      </c>
      <c r="AH199" s="1142">
        <f t="shared" si="88"/>
        <v>0</v>
      </c>
      <c r="AI199" s="1085">
        <f t="shared" si="89"/>
        <v>0</v>
      </c>
      <c r="AJ199" s="1085">
        <f t="shared" si="90"/>
        <v>0</v>
      </c>
      <c r="AK199" s="1085">
        <f t="shared" si="91"/>
        <v>0</v>
      </c>
      <c r="AL199" s="1067">
        <f t="shared" si="92"/>
        <v>0</v>
      </c>
      <c r="AM199" s="1067">
        <f t="shared" si="93"/>
        <v>0</v>
      </c>
      <c r="AN199" s="1067">
        <f t="shared" si="94"/>
        <v>0</v>
      </c>
      <c r="AO199" s="1068">
        <f t="shared" si="95"/>
        <v>0</v>
      </c>
      <c r="AP199" s="1068">
        <f t="shared" si="96"/>
        <v>0</v>
      </c>
      <c r="AQ199" s="1068">
        <f t="shared" si="97"/>
        <v>0</v>
      </c>
      <c r="AR199" s="1382">
        <f t="shared" si="99"/>
        <v>0</v>
      </c>
      <c r="AS199" s="1382">
        <f t="shared" si="100"/>
        <v>0</v>
      </c>
      <c r="AT199" s="1382">
        <f t="shared" si="101"/>
        <v>0</v>
      </c>
      <c r="AU199" s="1449"/>
      <c r="AV199" s="1449"/>
      <c r="AW199" s="1449"/>
      <c r="AX199" s="1449"/>
      <c r="AY199" s="1449"/>
      <c r="AZ199" s="1449"/>
      <c r="BA199" s="1424"/>
      <c r="BB199" s="1424"/>
      <c r="BC199" s="1406"/>
      <c r="BI199" s="1199"/>
    </row>
    <row r="200" spans="1:61">
      <c r="A200" s="828"/>
      <c r="B200" s="1093"/>
      <c r="C200" s="1509"/>
      <c r="D200" s="1509"/>
      <c r="E200" s="1328">
        <f t="shared" si="98"/>
        <v>0</v>
      </c>
      <c r="F200" s="828"/>
      <c r="G200" s="1036"/>
      <c r="H200" s="934"/>
      <c r="I200" s="839"/>
      <c r="J200" s="839"/>
      <c r="K200" s="889"/>
      <c r="L200" s="888">
        <f t="shared" si="78"/>
        <v>0</v>
      </c>
      <c r="M200" s="577"/>
      <c r="N200" s="577"/>
      <c r="O200" s="577"/>
      <c r="P200" s="577"/>
      <c r="Q200" s="577"/>
      <c r="R200" s="577"/>
      <c r="S200" s="577"/>
      <c r="T200" s="577"/>
      <c r="U200" s="577"/>
      <c r="V200" s="577"/>
      <c r="W200" s="580">
        <f t="shared" si="79"/>
        <v>0</v>
      </c>
      <c r="X200" s="916">
        <f t="shared" si="76"/>
        <v>0</v>
      </c>
      <c r="Y200" s="1096"/>
      <c r="Z200" s="1140">
        <f t="shared" si="80"/>
        <v>0</v>
      </c>
      <c r="AA200" s="1083">
        <f t="shared" si="81"/>
        <v>0</v>
      </c>
      <c r="AB200" s="1083">
        <f t="shared" si="82"/>
        <v>0</v>
      </c>
      <c r="AC200" s="1083">
        <f t="shared" si="83"/>
        <v>0</v>
      </c>
      <c r="AD200" s="1141">
        <f t="shared" si="84"/>
        <v>0</v>
      </c>
      <c r="AE200" s="1084">
        <f t="shared" si="85"/>
        <v>0</v>
      </c>
      <c r="AF200" s="1084">
        <f t="shared" si="86"/>
        <v>0</v>
      </c>
      <c r="AG200" s="1084">
        <f t="shared" si="87"/>
        <v>0</v>
      </c>
      <c r="AH200" s="1142">
        <f t="shared" si="88"/>
        <v>0</v>
      </c>
      <c r="AI200" s="1085">
        <f t="shared" si="89"/>
        <v>0</v>
      </c>
      <c r="AJ200" s="1085">
        <f t="shared" si="90"/>
        <v>0</v>
      </c>
      <c r="AK200" s="1085">
        <f t="shared" si="91"/>
        <v>0</v>
      </c>
      <c r="AL200" s="1067">
        <f t="shared" si="92"/>
        <v>0</v>
      </c>
      <c r="AM200" s="1067">
        <f t="shared" si="93"/>
        <v>0</v>
      </c>
      <c r="AN200" s="1067">
        <f t="shared" si="94"/>
        <v>0</v>
      </c>
      <c r="AO200" s="1068">
        <f t="shared" si="95"/>
        <v>0</v>
      </c>
      <c r="AP200" s="1068">
        <f t="shared" si="96"/>
        <v>0</v>
      </c>
      <c r="AQ200" s="1068">
        <f t="shared" si="97"/>
        <v>0</v>
      </c>
      <c r="AR200" s="1382">
        <f t="shared" si="99"/>
        <v>0</v>
      </c>
      <c r="AS200" s="1382">
        <f t="shared" si="100"/>
        <v>0</v>
      </c>
      <c r="AT200" s="1382">
        <f t="shared" si="101"/>
        <v>0</v>
      </c>
      <c r="AU200" s="1449"/>
      <c r="AV200" s="1449"/>
      <c r="AW200" s="1449"/>
      <c r="AX200" s="1449"/>
      <c r="AY200" s="1449"/>
      <c r="AZ200" s="1449"/>
      <c r="BA200" s="1424"/>
      <c r="BB200" s="1424"/>
      <c r="BC200" s="1406"/>
      <c r="BI200" s="1199"/>
    </row>
    <row r="201" spans="1:61">
      <c r="A201" s="828"/>
      <c r="B201" s="1093"/>
      <c r="C201" s="1509"/>
      <c r="D201" s="1509"/>
      <c r="E201" s="1328">
        <f t="shared" si="98"/>
        <v>0</v>
      </c>
      <c r="F201" s="828"/>
      <c r="G201" s="1036"/>
      <c r="H201" s="934"/>
      <c r="I201" s="839"/>
      <c r="J201" s="839"/>
      <c r="K201" s="889"/>
      <c r="L201" s="888">
        <f t="shared" si="78"/>
        <v>0</v>
      </c>
      <c r="M201" s="577"/>
      <c r="N201" s="577"/>
      <c r="O201" s="577"/>
      <c r="P201" s="577"/>
      <c r="Q201" s="577"/>
      <c r="R201" s="577"/>
      <c r="S201" s="577"/>
      <c r="T201" s="577"/>
      <c r="U201" s="577"/>
      <c r="V201" s="577"/>
      <c r="W201" s="580">
        <f t="shared" si="79"/>
        <v>0</v>
      </c>
      <c r="X201" s="916">
        <f t="shared" si="76"/>
        <v>0</v>
      </c>
      <c r="Y201" s="1096"/>
      <c r="Z201" s="1140">
        <f t="shared" si="80"/>
        <v>0</v>
      </c>
      <c r="AA201" s="1083">
        <f t="shared" si="81"/>
        <v>0</v>
      </c>
      <c r="AB201" s="1083">
        <f t="shared" si="82"/>
        <v>0</v>
      </c>
      <c r="AC201" s="1083">
        <f t="shared" si="83"/>
        <v>0</v>
      </c>
      <c r="AD201" s="1141">
        <f t="shared" si="84"/>
        <v>0</v>
      </c>
      <c r="AE201" s="1084">
        <f t="shared" si="85"/>
        <v>0</v>
      </c>
      <c r="AF201" s="1084">
        <f t="shared" si="86"/>
        <v>0</v>
      </c>
      <c r="AG201" s="1084">
        <f t="shared" si="87"/>
        <v>0</v>
      </c>
      <c r="AH201" s="1142">
        <f t="shared" si="88"/>
        <v>0</v>
      </c>
      <c r="AI201" s="1085">
        <f t="shared" si="89"/>
        <v>0</v>
      </c>
      <c r="AJ201" s="1085">
        <f t="shared" si="90"/>
        <v>0</v>
      </c>
      <c r="AK201" s="1085">
        <f t="shared" si="91"/>
        <v>0</v>
      </c>
      <c r="AL201" s="1067">
        <f t="shared" si="92"/>
        <v>0</v>
      </c>
      <c r="AM201" s="1067">
        <f t="shared" si="93"/>
        <v>0</v>
      </c>
      <c r="AN201" s="1067">
        <f t="shared" si="94"/>
        <v>0</v>
      </c>
      <c r="AO201" s="1068">
        <f t="shared" si="95"/>
        <v>0</v>
      </c>
      <c r="AP201" s="1068">
        <f t="shared" si="96"/>
        <v>0</v>
      </c>
      <c r="AQ201" s="1068">
        <f t="shared" si="97"/>
        <v>0</v>
      </c>
      <c r="AR201" s="1382">
        <f t="shared" si="99"/>
        <v>0</v>
      </c>
      <c r="AS201" s="1382">
        <f t="shared" si="100"/>
        <v>0</v>
      </c>
      <c r="AT201" s="1382">
        <f t="shared" si="101"/>
        <v>0</v>
      </c>
      <c r="AU201" s="1449"/>
      <c r="AV201" s="1449"/>
      <c r="AW201" s="1449"/>
      <c r="AX201" s="1449"/>
      <c r="AY201" s="1449"/>
      <c r="AZ201" s="1449"/>
      <c r="BA201" s="1424"/>
      <c r="BB201" s="1424"/>
      <c r="BC201" s="1406"/>
      <c r="BI201" s="1199"/>
    </row>
    <row r="202" spans="1:61">
      <c r="A202" s="828"/>
      <c r="B202" s="1093"/>
      <c r="C202" s="1509"/>
      <c r="D202" s="1509"/>
      <c r="E202" s="1328">
        <f t="shared" si="98"/>
        <v>0</v>
      </c>
      <c r="F202" s="828"/>
      <c r="G202" s="1036"/>
      <c r="H202" s="934"/>
      <c r="I202" s="839"/>
      <c r="J202" s="839"/>
      <c r="K202" s="889"/>
      <c r="L202" s="888">
        <f t="shared" si="78"/>
        <v>0</v>
      </c>
      <c r="M202" s="577"/>
      <c r="N202" s="577"/>
      <c r="O202" s="577"/>
      <c r="P202" s="577"/>
      <c r="Q202" s="577"/>
      <c r="R202" s="577"/>
      <c r="S202" s="577"/>
      <c r="T202" s="577"/>
      <c r="U202" s="577"/>
      <c r="V202" s="577"/>
      <c r="W202" s="580">
        <f t="shared" si="79"/>
        <v>0</v>
      </c>
      <c r="X202" s="916">
        <f t="shared" si="76"/>
        <v>0</v>
      </c>
      <c r="Y202" s="1096"/>
      <c r="Z202" s="1140">
        <f t="shared" si="80"/>
        <v>0</v>
      </c>
      <c r="AA202" s="1083">
        <f t="shared" si="81"/>
        <v>0</v>
      </c>
      <c r="AB202" s="1083">
        <f t="shared" si="82"/>
        <v>0</v>
      </c>
      <c r="AC202" s="1083">
        <f t="shared" si="83"/>
        <v>0</v>
      </c>
      <c r="AD202" s="1141">
        <f t="shared" si="84"/>
        <v>0</v>
      </c>
      <c r="AE202" s="1084">
        <f t="shared" si="85"/>
        <v>0</v>
      </c>
      <c r="AF202" s="1084">
        <f t="shared" si="86"/>
        <v>0</v>
      </c>
      <c r="AG202" s="1084">
        <f t="shared" si="87"/>
        <v>0</v>
      </c>
      <c r="AH202" s="1142">
        <f t="shared" si="88"/>
        <v>0</v>
      </c>
      <c r="AI202" s="1085">
        <f t="shared" si="89"/>
        <v>0</v>
      </c>
      <c r="AJ202" s="1085">
        <f t="shared" si="90"/>
        <v>0</v>
      </c>
      <c r="AK202" s="1085">
        <f t="shared" si="91"/>
        <v>0</v>
      </c>
      <c r="AL202" s="1067">
        <f t="shared" si="92"/>
        <v>0</v>
      </c>
      <c r="AM202" s="1067">
        <f t="shared" si="93"/>
        <v>0</v>
      </c>
      <c r="AN202" s="1067">
        <f t="shared" si="94"/>
        <v>0</v>
      </c>
      <c r="AO202" s="1068">
        <f t="shared" si="95"/>
        <v>0</v>
      </c>
      <c r="AP202" s="1068">
        <f t="shared" si="96"/>
        <v>0</v>
      </c>
      <c r="AQ202" s="1068">
        <f t="shared" si="97"/>
        <v>0</v>
      </c>
      <c r="AR202" s="1382">
        <f t="shared" si="99"/>
        <v>0</v>
      </c>
      <c r="AS202" s="1382">
        <f t="shared" si="100"/>
        <v>0</v>
      </c>
      <c r="AT202" s="1382">
        <f t="shared" si="101"/>
        <v>0</v>
      </c>
      <c r="AU202" s="1449"/>
      <c r="AV202" s="1449"/>
      <c r="AW202" s="1449"/>
      <c r="AX202" s="1449"/>
      <c r="AY202" s="1449"/>
      <c r="AZ202" s="1449"/>
      <c r="BA202" s="1424"/>
      <c r="BB202" s="1424"/>
      <c r="BC202" s="1406"/>
      <c r="BI202" s="1199"/>
    </row>
    <row r="203" spans="1:61">
      <c r="A203" s="828"/>
      <c r="B203" s="1093"/>
      <c r="C203" s="1509"/>
      <c r="D203" s="1509"/>
      <c r="E203" s="1328">
        <f t="shared" si="98"/>
        <v>0</v>
      </c>
      <c r="F203" s="828"/>
      <c r="G203" s="1036"/>
      <c r="H203" s="934"/>
      <c r="I203" s="839"/>
      <c r="J203" s="839"/>
      <c r="K203" s="889"/>
      <c r="L203" s="888">
        <f t="shared" si="78"/>
        <v>0</v>
      </c>
      <c r="M203" s="577"/>
      <c r="N203" s="577"/>
      <c r="O203" s="577"/>
      <c r="P203" s="577"/>
      <c r="Q203" s="577"/>
      <c r="R203" s="577"/>
      <c r="S203" s="577"/>
      <c r="T203" s="577"/>
      <c r="U203" s="577"/>
      <c r="V203" s="577"/>
      <c r="W203" s="580">
        <f t="shared" si="79"/>
        <v>0</v>
      </c>
      <c r="X203" s="916">
        <f t="shared" ref="X203:X209" si="102">IF(ISERROR(W203/H203),0,(W203/H203))</f>
        <v>0</v>
      </c>
      <c r="Y203" s="1096"/>
      <c r="Z203" s="1140">
        <f t="shared" si="80"/>
        <v>0</v>
      </c>
      <c r="AA203" s="1083">
        <f t="shared" si="81"/>
        <v>0</v>
      </c>
      <c r="AB203" s="1083">
        <f t="shared" si="82"/>
        <v>0</v>
      </c>
      <c r="AC203" s="1083">
        <f t="shared" si="83"/>
        <v>0</v>
      </c>
      <c r="AD203" s="1141">
        <f t="shared" si="84"/>
        <v>0</v>
      </c>
      <c r="AE203" s="1084">
        <f t="shared" si="85"/>
        <v>0</v>
      </c>
      <c r="AF203" s="1084">
        <f t="shared" si="86"/>
        <v>0</v>
      </c>
      <c r="AG203" s="1084">
        <f t="shared" si="87"/>
        <v>0</v>
      </c>
      <c r="AH203" s="1142">
        <f t="shared" si="88"/>
        <v>0</v>
      </c>
      <c r="AI203" s="1085">
        <f t="shared" si="89"/>
        <v>0</v>
      </c>
      <c r="AJ203" s="1085">
        <f t="shared" si="90"/>
        <v>0</v>
      </c>
      <c r="AK203" s="1085">
        <f t="shared" si="91"/>
        <v>0</v>
      </c>
      <c r="AL203" s="1067">
        <f t="shared" si="92"/>
        <v>0</v>
      </c>
      <c r="AM203" s="1067">
        <f t="shared" si="93"/>
        <v>0</v>
      </c>
      <c r="AN203" s="1067">
        <f t="shared" si="94"/>
        <v>0</v>
      </c>
      <c r="AO203" s="1068">
        <f t="shared" si="95"/>
        <v>0</v>
      </c>
      <c r="AP203" s="1068">
        <f t="shared" si="96"/>
        <v>0</v>
      </c>
      <c r="AQ203" s="1068">
        <f t="shared" si="97"/>
        <v>0</v>
      </c>
      <c r="AR203" s="1382">
        <f t="shared" si="99"/>
        <v>0</v>
      </c>
      <c r="AS203" s="1382">
        <f t="shared" si="100"/>
        <v>0</v>
      </c>
      <c r="AT203" s="1382">
        <f t="shared" si="101"/>
        <v>0</v>
      </c>
      <c r="AU203" s="1449"/>
      <c r="AV203" s="1449"/>
      <c r="AW203" s="1449"/>
      <c r="AX203" s="1449"/>
      <c r="AY203" s="1449"/>
      <c r="AZ203" s="1449"/>
      <c r="BA203" s="1424"/>
      <c r="BB203" s="1424"/>
      <c r="BC203" s="1406"/>
      <c r="BI203" s="1199"/>
    </row>
    <row r="204" spans="1:61">
      <c r="A204" s="828"/>
      <c r="B204" s="1093"/>
      <c r="C204" s="1509"/>
      <c r="D204" s="1509"/>
      <c r="E204" s="1328">
        <f t="shared" si="98"/>
        <v>0</v>
      </c>
      <c r="F204" s="828"/>
      <c r="G204" s="1036"/>
      <c r="H204" s="934"/>
      <c r="I204" s="839"/>
      <c r="J204" s="839"/>
      <c r="K204" s="889"/>
      <c r="L204" s="888">
        <f t="shared" si="78"/>
        <v>0</v>
      </c>
      <c r="M204" s="577"/>
      <c r="N204" s="577"/>
      <c r="O204" s="577"/>
      <c r="P204" s="577"/>
      <c r="Q204" s="577"/>
      <c r="R204" s="577"/>
      <c r="S204" s="577"/>
      <c r="T204" s="577"/>
      <c r="U204" s="577"/>
      <c r="V204" s="577"/>
      <c r="W204" s="580">
        <f t="shared" si="79"/>
        <v>0</v>
      </c>
      <c r="X204" s="916">
        <f t="shared" si="102"/>
        <v>0</v>
      </c>
      <c r="Y204" s="1096"/>
      <c r="Z204" s="1140">
        <f t="shared" si="80"/>
        <v>0</v>
      </c>
      <c r="AA204" s="1083">
        <f t="shared" si="81"/>
        <v>0</v>
      </c>
      <c r="AB204" s="1083">
        <f t="shared" si="82"/>
        <v>0</v>
      </c>
      <c r="AC204" s="1083">
        <f t="shared" si="83"/>
        <v>0</v>
      </c>
      <c r="AD204" s="1141">
        <f t="shared" si="84"/>
        <v>0</v>
      </c>
      <c r="AE204" s="1084">
        <f t="shared" si="85"/>
        <v>0</v>
      </c>
      <c r="AF204" s="1084">
        <f t="shared" si="86"/>
        <v>0</v>
      </c>
      <c r="AG204" s="1084">
        <f t="shared" si="87"/>
        <v>0</v>
      </c>
      <c r="AH204" s="1142">
        <f t="shared" si="88"/>
        <v>0</v>
      </c>
      <c r="AI204" s="1085">
        <f t="shared" si="89"/>
        <v>0</v>
      </c>
      <c r="AJ204" s="1085">
        <f t="shared" si="90"/>
        <v>0</v>
      </c>
      <c r="AK204" s="1085">
        <f t="shared" si="91"/>
        <v>0</v>
      </c>
      <c r="AL204" s="1067">
        <f t="shared" si="92"/>
        <v>0</v>
      </c>
      <c r="AM204" s="1067">
        <f t="shared" si="93"/>
        <v>0</v>
      </c>
      <c r="AN204" s="1067">
        <f t="shared" si="94"/>
        <v>0</v>
      </c>
      <c r="AO204" s="1068">
        <f t="shared" si="95"/>
        <v>0</v>
      </c>
      <c r="AP204" s="1068">
        <f t="shared" si="96"/>
        <v>0</v>
      </c>
      <c r="AQ204" s="1068">
        <f t="shared" si="97"/>
        <v>0</v>
      </c>
      <c r="AR204" s="1382">
        <f t="shared" si="99"/>
        <v>0</v>
      </c>
      <c r="AS204" s="1382">
        <f t="shared" si="100"/>
        <v>0</v>
      </c>
      <c r="AT204" s="1382">
        <f t="shared" si="101"/>
        <v>0</v>
      </c>
      <c r="AU204" s="1449"/>
      <c r="AV204" s="1449"/>
      <c r="AW204" s="1449"/>
      <c r="AX204" s="1449"/>
      <c r="AY204" s="1449"/>
      <c r="AZ204" s="1449"/>
      <c r="BA204" s="1424"/>
      <c r="BB204" s="1424"/>
      <c r="BC204" s="1406"/>
      <c r="BI204" s="1199"/>
    </row>
    <row r="205" spans="1:61">
      <c r="A205" s="828"/>
      <c r="B205" s="1093"/>
      <c r="C205" s="1509"/>
      <c r="D205" s="1509"/>
      <c r="E205" s="1328">
        <f t="shared" si="98"/>
        <v>0</v>
      </c>
      <c r="F205" s="828"/>
      <c r="G205" s="1036"/>
      <c r="H205" s="934"/>
      <c r="I205" s="839"/>
      <c r="J205" s="839"/>
      <c r="K205" s="889"/>
      <c r="L205" s="888">
        <f t="shared" si="78"/>
        <v>0</v>
      </c>
      <c r="M205" s="577"/>
      <c r="N205" s="577"/>
      <c r="O205" s="577"/>
      <c r="P205" s="577"/>
      <c r="Q205" s="577"/>
      <c r="R205" s="577"/>
      <c r="S205" s="577"/>
      <c r="T205" s="577"/>
      <c r="U205" s="577"/>
      <c r="V205" s="577"/>
      <c r="W205" s="580">
        <f t="shared" si="79"/>
        <v>0</v>
      </c>
      <c r="X205" s="916">
        <f t="shared" si="102"/>
        <v>0</v>
      </c>
      <c r="Y205" s="1096"/>
      <c r="Z205" s="1140">
        <f t="shared" si="80"/>
        <v>0</v>
      </c>
      <c r="AA205" s="1083">
        <f t="shared" si="81"/>
        <v>0</v>
      </c>
      <c r="AB205" s="1083">
        <f t="shared" si="82"/>
        <v>0</v>
      </c>
      <c r="AC205" s="1083">
        <f t="shared" si="83"/>
        <v>0</v>
      </c>
      <c r="AD205" s="1141">
        <f t="shared" si="84"/>
        <v>0</v>
      </c>
      <c r="AE205" s="1084">
        <f t="shared" si="85"/>
        <v>0</v>
      </c>
      <c r="AF205" s="1084">
        <f t="shared" si="86"/>
        <v>0</v>
      </c>
      <c r="AG205" s="1084">
        <f t="shared" si="87"/>
        <v>0</v>
      </c>
      <c r="AH205" s="1142">
        <f t="shared" si="88"/>
        <v>0</v>
      </c>
      <c r="AI205" s="1085">
        <f t="shared" si="89"/>
        <v>0</v>
      </c>
      <c r="AJ205" s="1085">
        <f t="shared" si="90"/>
        <v>0</v>
      </c>
      <c r="AK205" s="1085">
        <f t="shared" si="91"/>
        <v>0</v>
      </c>
      <c r="AL205" s="1067">
        <f t="shared" si="92"/>
        <v>0</v>
      </c>
      <c r="AM205" s="1067">
        <f t="shared" si="93"/>
        <v>0</v>
      </c>
      <c r="AN205" s="1067">
        <f t="shared" si="94"/>
        <v>0</v>
      </c>
      <c r="AO205" s="1068">
        <f t="shared" si="95"/>
        <v>0</v>
      </c>
      <c r="AP205" s="1068">
        <f t="shared" si="96"/>
        <v>0</v>
      </c>
      <c r="AQ205" s="1068">
        <f t="shared" si="97"/>
        <v>0</v>
      </c>
      <c r="AR205" s="1382">
        <f t="shared" si="99"/>
        <v>0</v>
      </c>
      <c r="AS205" s="1382">
        <f t="shared" si="100"/>
        <v>0</v>
      </c>
      <c r="AT205" s="1382">
        <f t="shared" si="101"/>
        <v>0</v>
      </c>
      <c r="AU205" s="1449"/>
      <c r="AV205" s="1449"/>
      <c r="AW205" s="1449"/>
      <c r="AX205" s="1449"/>
      <c r="AY205" s="1449"/>
      <c r="AZ205" s="1449"/>
      <c r="BA205" s="1424"/>
      <c r="BB205" s="1424"/>
      <c r="BC205" s="1406"/>
      <c r="BI205" s="1199"/>
    </row>
    <row r="206" spans="1:61">
      <c r="A206" s="828"/>
      <c r="B206" s="1093"/>
      <c r="C206" s="1509"/>
      <c r="D206" s="1509"/>
      <c r="E206" s="1328">
        <f t="shared" si="98"/>
        <v>0</v>
      </c>
      <c r="F206" s="828"/>
      <c r="G206" s="1036"/>
      <c r="H206" s="934"/>
      <c r="I206" s="839"/>
      <c r="J206" s="839"/>
      <c r="K206" s="889"/>
      <c r="L206" s="888">
        <f t="shared" si="78"/>
        <v>0</v>
      </c>
      <c r="M206" s="577"/>
      <c r="N206" s="577"/>
      <c r="O206" s="577"/>
      <c r="P206" s="577"/>
      <c r="Q206" s="577"/>
      <c r="R206" s="577"/>
      <c r="S206" s="577"/>
      <c r="T206" s="577"/>
      <c r="U206" s="577"/>
      <c r="V206" s="577"/>
      <c r="W206" s="580">
        <f t="shared" si="79"/>
        <v>0</v>
      </c>
      <c r="X206" s="916">
        <f t="shared" si="102"/>
        <v>0</v>
      </c>
      <c r="Y206" s="1096"/>
      <c r="Z206" s="1140">
        <f t="shared" si="80"/>
        <v>0</v>
      </c>
      <c r="AA206" s="1083">
        <f t="shared" si="81"/>
        <v>0</v>
      </c>
      <c r="AB206" s="1083">
        <f t="shared" si="82"/>
        <v>0</v>
      </c>
      <c r="AC206" s="1083">
        <f t="shared" si="83"/>
        <v>0</v>
      </c>
      <c r="AD206" s="1141">
        <f t="shared" si="84"/>
        <v>0</v>
      </c>
      <c r="AE206" s="1084">
        <f t="shared" si="85"/>
        <v>0</v>
      </c>
      <c r="AF206" s="1084">
        <f t="shared" si="86"/>
        <v>0</v>
      </c>
      <c r="AG206" s="1084">
        <f t="shared" si="87"/>
        <v>0</v>
      </c>
      <c r="AH206" s="1142">
        <f t="shared" si="88"/>
        <v>0</v>
      </c>
      <c r="AI206" s="1085">
        <f t="shared" si="89"/>
        <v>0</v>
      </c>
      <c r="AJ206" s="1085">
        <f t="shared" si="90"/>
        <v>0</v>
      </c>
      <c r="AK206" s="1085">
        <f t="shared" si="91"/>
        <v>0</v>
      </c>
      <c r="AL206" s="1067">
        <f t="shared" si="92"/>
        <v>0</v>
      </c>
      <c r="AM206" s="1067">
        <f t="shared" si="93"/>
        <v>0</v>
      </c>
      <c r="AN206" s="1067">
        <f t="shared" si="94"/>
        <v>0</v>
      </c>
      <c r="AO206" s="1068">
        <f t="shared" si="95"/>
        <v>0</v>
      </c>
      <c r="AP206" s="1068">
        <f t="shared" si="96"/>
        <v>0</v>
      </c>
      <c r="AQ206" s="1068">
        <f t="shared" si="97"/>
        <v>0</v>
      </c>
      <c r="AR206" s="1382">
        <f t="shared" si="99"/>
        <v>0</v>
      </c>
      <c r="AS206" s="1382">
        <f t="shared" si="100"/>
        <v>0</v>
      </c>
      <c r="AT206" s="1382">
        <f t="shared" si="101"/>
        <v>0</v>
      </c>
      <c r="AU206" s="1449"/>
      <c r="AV206" s="1449"/>
      <c r="AW206" s="1449"/>
      <c r="AX206" s="1449"/>
      <c r="AY206" s="1449"/>
      <c r="AZ206" s="1449"/>
      <c r="BA206" s="1424"/>
      <c r="BB206" s="1424"/>
      <c r="BC206" s="1406"/>
      <c r="BI206" s="1199"/>
    </row>
    <row r="207" spans="1:61">
      <c r="A207" s="828"/>
      <c r="B207" s="1093"/>
      <c r="C207" s="1509"/>
      <c r="D207" s="1509"/>
      <c r="E207" s="1328">
        <f t="shared" si="98"/>
        <v>0</v>
      </c>
      <c r="F207" s="828"/>
      <c r="G207" s="1036"/>
      <c r="H207" s="934"/>
      <c r="I207" s="839"/>
      <c r="J207" s="839"/>
      <c r="K207" s="889"/>
      <c r="L207" s="888">
        <f t="shared" si="78"/>
        <v>0</v>
      </c>
      <c r="M207" s="577"/>
      <c r="N207" s="577"/>
      <c r="O207" s="577"/>
      <c r="P207" s="577"/>
      <c r="Q207" s="577"/>
      <c r="R207" s="577"/>
      <c r="S207" s="577"/>
      <c r="T207" s="577"/>
      <c r="U207" s="577"/>
      <c r="V207" s="577"/>
      <c r="W207" s="580">
        <f t="shared" si="79"/>
        <v>0</v>
      </c>
      <c r="X207" s="916">
        <f t="shared" si="102"/>
        <v>0</v>
      </c>
      <c r="Y207" s="1096"/>
      <c r="Z207" s="1140">
        <f t="shared" si="80"/>
        <v>0</v>
      </c>
      <c r="AA207" s="1083">
        <f t="shared" si="81"/>
        <v>0</v>
      </c>
      <c r="AB207" s="1083">
        <f t="shared" si="82"/>
        <v>0</v>
      </c>
      <c r="AC207" s="1083">
        <f t="shared" si="83"/>
        <v>0</v>
      </c>
      <c r="AD207" s="1141">
        <f t="shared" si="84"/>
        <v>0</v>
      </c>
      <c r="AE207" s="1084">
        <f t="shared" si="85"/>
        <v>0</v>
      </c>
      <c r="AF207" s="1084">
        <f t="shared" si="86"/>
        <v>0</v>
      </c>
      <c r="AG207" s="1084">
        <f t="shared" si="87"/>
        <v>0</v>
      </c>
      <c r="AH207" s="1142">
        <f t="shared" si="88"/>
        <v>0</v>
      </c>
      <c r="AI207" s="1085">
        <f t="shared" si="89"/>
        <v>0</v>
      </c>
      <c r="AJ207" s="1085">
        <f t="shared" si="90"/>
        <v>0</v>
      </c>
      <c r="AK207" s="1085">
        <f t="shared" si="91"/>
        <v>0</v>
      </c>
      <c r="AL207" s="1067">
        <f t="shared" si="92"/>
        <v>0</v>
      </c>
      <c r="AM207" s="1067">
        <f t="shared" si="93"/>
        <v>0</v>
      </c>
      <c r="AN207" s="1067">
        <f t="shared" si="94"/>
        <v>0</v>
      </c>
      <c r="AO207" s="1068">
        <f t="shared" si="95"/>
        <v>0</v>
      </c>
      <c r="AP207" s="1068">
        <f t="shared" si="96"/>
        <v>0</v>
      </c>
      <c r="AQ207" s="1068">
        <f t="shared" si="97"/>
        <v>0</v>
      </c>
      <c r="AR207" s="1382">
        <f t="shared" si="99"/>
        <v>0</v>
      </c>
      <c r="AS207" s="1382">
        <f t="shared" si="100"/>
        <v>0</v>
      </c>
      <c r="AT207" s="1382">
        <f t="shared" si="101"/>
        <v>0</v>
      </c>
      <c r="AU207" s="1449"/>
      <c r="AV207" s="1449"/>
      <c r="AW207" s="1449"/>
      <c r="AX207" s="1449"/>
      <c r="AY207" s="1449"/>
      <c r="AZ207" s="1449"/>
      <c r="BA207" s="1424"/>
      <c r="BB207" s="1424"/>
      <c r="BC207" s="1406"/>
      <c r="BI207" s="1199"/>
    </row>
    <row r="208" spans="1:61">
      <c r="A208" s="828"/>
      <c r="B208" s="1093"/>
      <c r="C208" s="1509"/>
      <c r="D208" s="1509"/>
      <c r="E208" s="1328">
        <f t="shared" si="98"/>
        <v>0</v>
      </c>
      <c r="F208" s="828"/>
      <c r="G208" s="1036"/>
      <c r="H208" s="934"/>
      <c r="I208" s="839"/>
      <c r="J208" s="839"/>
      <c r="K208" s="889"/>
      <c r="L208" s="888">
        <f t="shared" si="78"/>
        <v>0</v>
      </c>
      <c r="M208" s="577"/>
      <c r="N208" s="577"/>
      <c r="O208" s="577"/>
      <c r="P208" s="577"/>
      <c r="Q208" s="577"/>
      <c r="R208" s="577"/>
      <c r="S208" s="577"/>
      <c r="T208" s="577"/>
      <c r="U208" s="577"/>
      <c r="V208" s="577"/>
      <c r="W208" s="580">
        <f t="shared" si="79"/>
        <v>0</v>
      </c>
      <c r="X208" s="916">
        <f t="shared" si="102"/>
        <v>0</v>
      </c>
      <c r="Y208" s="1096"/>
      <c r="Z208" s="1140">
        <f t="shared" si="80"/>
        <v>0</v>
      </c>
      <c r="AA208" s="1083">
        <f t="shared" si="81"/>
        <v>0</v>
      </c>
      <c r="AB208" s="1083">
        <f t="shared" si="82"/>
        <v>0</v>
      </c>
      <c r="AC208" s="1083">
        <f t="shared" si="83"/>
        <v>0</v>
      </c>
      <c r="AD208" s="1141">
        <f t="shared" si="84"/>
        <v>0</v>
      </c>
      <c r="AE208" s="1084">
        <f t="shared" si="85"/>
        <v>0</v>
      </c>
      <c r="AF208" s="1084">
        <f t="shared" si="86"/>
        <v>0</v>
      </c>
      <c r="AG208" s="1084">
        <f t="shared" si="87"/>
        <v>0</v>
      </c>
      <c r="AH208" s="1142">
        <f t="shared" si="88"/>
        <v>0</v>
      </c>
      <c r="AI208" s="1085">
        <f t="shared" si="89"/>
        <v>0</v>
      </c>
      <c r="AJ208" s="1085">
        <f t="shared" si="90"/>
        <v>0</v>
      </c>
      <c r="AK208" s="1085">
        <f t="shared" si="91"/>
        <v>0</v>
      </c>
      <c r="AL208" s="1067">
        <f t="shared" si="92"/>
        <v>0</v>
      </c>
      <c r="AM208" s="1067">
        <f t="shared" si="93"/>
        <v>0</v>
      </c>
      <c r="AN208" s="1067">
        <f t="shared" si="94"/>
        <v>0</v>
      </c>
      <c r="AO208" s="1068">
        <f t="shared" si="95"/>
        <v>0</v>
      </c>
      <c r="AP208" s="1068">
        <f t="shared" si="96"/>
        <v>0</v>
      </c>
      <c r="AQ208" s="1068">
        <f t="shared" si="97"/>
        <v>0</v>
      </c>
      <c r="AR208" s="1382">
        <f t="shared" si="99"/>
        <v>0</v>
      </c>
      <c r="AS208" s="1382">
        <f t="shared" si="100"/>
        <v>0</v>
      </c>
      <c r="AT208" s="1382">
        <f t="shared" si="101"/>
        <v>0</v>
      </c>
      <c r="AU208" s="1449"/>
      <c r="AV208" s="1449"/>
      <c r="AW208" s="1449"/>
      <c r="AX208" s="1449"/>
      <c r="AY208" s="1449"/>
      <c r="AZ208" s="1449"/>
      <c r="BA208" s="1424"/>
      <c r="BB208" s="1424"/>
      <c r="BC208" s="1406"/>
      <c r="BI208" s="1199"/>
    </row>
    <row r="209" spans="1:61">
      <c r="A209" s="828"/>
      <c r="B209" s="1093"/>
      <c r="C209" s="1509"/>
      <c r="D209" s="1509"/>
      <c r="E209" s="1328">
        <f t="shared" si="98"/>
        <v>0</v>
      </c>
      <c r="F209" s="828"/>
      <c r="G209" s="1036"/>
      <c r="H209" s="934"/>
      <c r="I209" s="839"/>
      <c r="J209" s="839"/>
      <c r="K209" s="889"/>
      <c r="L209" s="888">
        <f t="shared" si="78"/>
        <v>0</v>
      </c>
      <c r="M209" s="577"/>
      <c r="N209" s="577"/>
      <c r="O209" s="577"/>
      <c r="P209" s="577"/>
      <c r="Q209" s="577"/>
      <c r="R209" s="577"/>
      <c r="S209" s="577"/>
      <c r="T209" s="577"/>
      <c r="U209" s="577"/>
      <c r="V209" s="577"/>
      <c r="W209" s="580">
        <f t="shared" si="79"/>
        <v>0</v>
      </c>
      <c r="X209" s="916">
        <f t="shared" si="102"/>
        <v>0</v>
      </c>
      <c r="Y209" s="1096"/>
      <c r="Z209" s="1140">
        <f t="shared" si="80"/>
        <v>0</v>
      </c>
      <c r="AA209" s="1083">
        <f t="shared" si="81"/>
        <v>0</v>
      </c>
      <c r="AB209" s="1083">
        <f t="shared" si="82"/>
        <v>0</v>
      </c>
      <c r="AC209" s="1083">
        <f t="shared" si="83"/>
        <v>0</v>
      </c>
      <c r="AD209" s="1141">
        <f t="shared" si="84"/>
        <v>0</v>
      </c>
      <c r="AE209" s="1084">
        <f t="shared" si="85"/>
        <v>0</v>
      </c>
      <c r="AF209" s="1084">
        <f t="shared" si="86"/>
        <v>0</v>
      </c>
      <c r="AG209" s="1084">
        <f t="shared" si="87"/>
        <v>0</v>
      </c>
      <c r="AH209" s="1142">
        <f t="shared" si="88"/>
        <v>0</v>
      </c>
      <c r="AI209" s="1085">
        <f t="shared" si="89"/>
        <v>0</v>
      </c>
      <c r="AJ209" s="1085">
        <f t="shared" si="90"/>
        <v>0</v>
      </c>
      <c r="AK209" s="1085">
        <f t="shared" si="91"/>
        <v>0</v>
      </c>
      <c r="AL209" s="1067">
        <f t="shared" si="92"/>
        <v>0</v>
      </c>
      <c r="AM209" s="1067">
        <f t="shared" si="93"/>
        <v>0</v>
      </c>
      <c r="AN209" s="1067">
        <f t="shared" si="94"/>
        <v>0</v>
      </c>
      <c r="AO209" s="1068">
        <f t="shared" si="95"/>
        <v>0</v>
      </c>
      <c r="AP209" s="1068">
        <f t="shared" si="96"/>
        <v>0</v>
      </c>
      <c r="AQ209" s="1068">
        <f t="shared" si="97"/>
        <v>0</v>
      </c>
      <c r="AR209" s="1382">
        <f t="shared" si="99"/>
        <v>0</v>
      </c>
      <c r="AS209" s="1382">
        <f t="shared" si="100"/>
        <v>0</v>
      </c>
      <c r="AT209" s="1382">
        <f t="shared" si="101"/>
        <v>0</v>
      </c>
      <c r="AU209" s="1449"/>
      <c r="AV209" s="1449"/>
      <c r="AW209" s="1449"/>
      <c r="AX209" s="1449"/>
      <c r="AY209" s="1449"/>
      <c r="AZ209" s="1449"/>
      <c r="BA209" s="1424"/>
      <c r="BB209" s="1424"/>
      <c r="BC209" s="1406"/>
      <c r="BI209" s="1199"/>
    </row>
    <row r="210" spans="1:61">
      <c r="A210" s="828"/>
      <c r="B210" s="1093"/>
      <c r="C210" s="1509"/>
      <c r="D210" s="1509"/>
      <c r="E210" s="1328">
        <f t="shared" si="98"/>
        <v>0</v>
      </c>
      <c r="F210" s="828"/>
      <c r="G210" s="1036"/>
      <c r="H210" s="934"/>
      <c r="I210" s="839"/>
      <c r="J210" s="839"/>
      <c r="K210" s="889"/>
      <c r="L210" s="888">
        <f t="shared" si="78"/>
        <v>0</v>
      </c>
      <c r="M210" s="577"/>
      <c r="N210" s="577"/>
      <c r="O210" s="577"/>
      <c r="P210" s="577"/>
      <c r="Q210" s="577"/>
      <c r="R210" s="577"/>
      <c r="S210" s="577"/>
      <c r="T210" s="577"/>
      <c r="U210" s="577"/>
      <c r="V210" s="577"/>
      <c r="W210" s="580">
        <f t="shared" si="79"/>
        <v>0</v>
      </c>
      <c r="X210" s="916">
        <f t="shared" si="70"/>
        <v>0</v>
      </c>
      <c r="Y210" s="1096"/>
      <c r="Z210" s="1140">
        <f t="shared" si="80"/>
        <v>0</v>
      </c>
      <c r="AA210" s="1083">
        <f t="shared" si="81"/>
        <v>0</v>
      </c>
      <c r="AB210" s="1083">
        <f t="shared" si="82"/>
        <v>0</v>
      </c>
      <c r="AC210" s="1083">
        <f t="shared" si="83"/>
        <v>0</v>
      </c>
      <c r="AD210" s="1141">
        <f t="shared" si="84"/>
        <v>0</v>
      </c>
      <c r="AE210" s="1084">
        <f t="shared" si="85"/>
        <v>0</v>
      </c>
      <c r="AF210" s="1084">
        <f t="shared" si="86"/>
        <v>0</v>
      </c>
      <c r="AG210" s="1084">
        <f t="shared" si="87"/>
        <v>0</v>
      </c>
      <c r="AH210" s="1142">
        <f t="shared" si="88"/>
        <v>0</v>
      </c>
      <c r="AI210" s="1085">
        <f t="shared" si="89"/>
        <v>0</v>
      </c>
      <c r="AJ210" s="1085">
        <f t="shared" si="90"/>
        <v>0</v>
      </c>
      <c r="AK210" s="1085">
        <f t="shared" si="91"/>
        <v>0</v>
      </c>
      <c r="AL210" s="1067">
        <f t="shared" si="92"/>
        <v>0</v>
      </c>
      <c r="AM210" s="1067">
        <f t="shared" si="93"/>
        <v>0</v>
      </c>
      <c r="AN210" s="1067">
        <f t="shared" si="94"/>
        <v>0</v>
      </c>
      <c r="AO210" s="1068">
        <f t="shared" si="95"/>
        <v>0</v>
      </c>
      <c r="AP210" s="1068">
        <f t="shared" si="96"/>
        <v>0</v>
      </c>
      <c r="AQ210" s="1068">
        <f t="shared" si="97"/>
        <v>0</v>
      </c>
      <c r="AR210" s="1382">
        <f t="shared" si="99"/>
        <v>0</v>
      </c>
      <c r="AS210" s="1382">
        <f t="shared" si="100"/>
        <v>0</v>
      </c>
      <c r="AT210" s="1382">
        <f t="shared" si="101"/>
        <v>0</v>
      </c>
      <c r="AU210" s="1449"/>
      <c r="AV210" s="1449"/>
      <c r="AW210" s="1449"/>
      <c r="AX210" s="1449"/>
      <c r="AY210" s="1449"/>
      <c r="AZ210" s="1449"/>
      <c r="BA210" s="1424"/>
      <c r="BB210" s="1424"/>
      <c r="BC210" s="1406"/>
    </row>
    <row r="211" spans="1:61">
      <c r="A211" s="828"/>
      <c r="B211" s="1093"/>
      <c r="C211" s="1509"/>
      <c r="D211" s="1509"/>
      <c r="E211" s="1328">
        <f t="shared" si="98"/>
        <v>0</v>
      </c>
      <c r="F211" s="828"/>
      <c r="G211" s="1036"/>
      <c r="H211" s="934"/>
      <c r="I211" s="839"/>
      <c r="J211" s="839"/>
      <c r="K211" s="889"/>
      <c r="L211" s="888">
        <f t="shared" si="78"/>
        <v>0</v>
      </c>
      <c r="M211" s="577"/>
      <c r="N211" s="577"/>
      <c r="O211" s="577"/>
      <c r="P211" s="577"/>
      <c r="Q211" s="577"/>
      <c r="R211" s="577"/>
      <c r="S211" s="577"/>
      <c r="T211" s="577"/>
      <c r="U211" s="577"/>
      <c r="V211" s="577"/>
      <c r="W211" s="580">
        <f t="shared" si="79"/>
        <v>0</v>
      </c>
      <c r="X211" s="916">
        <f t="shared" si="70"/>
        <v>0</v>
      </c>
      <c r="Y211" s="1096"/>
      <c r="Z211" s="1140">
        <f t="shared" si="80"/>
        <v>0</v>
      </c>
      <c r="AA211" s="1083">
        <f t="shared" si="81"/>
        <v>0</v>
      </c>
      <c r="AB211" s="1083">
        <f t="shared" si="82"/>
        <v>0</v>
      </c>
      <c r="AC211" s="1083">
        <f t="shared" si="83"/>
        <v>0</v>
      </c>
      <c r="AD211" s="1141">
        <f t="shared" si="84"/>
        <v>0</v>
      </c>
      <c r="AE211" s="1084">
        <f t="shared" si="85"/>
        <v>0</v>
      </c>
      <c r="AF211" s="1084">
        <f t="shared" si="86"/>
        <v>0</v>
      </c>
      <c r="AG211" s="1084">
        <f t="shared" si="87"/>
        <v>0</v>
      </c>
      <c r="AH211" s="1142">
        <f t="shared" si="88"/>
        <v>0</v>
      </c>
      <c r="AI211" s="1085">
        <f t="shared" si="89"/>
        <v>0</v>
      </c>
      <c r="AJ211" s="1085">
        <f t="shared" si="90"/>
        <v>0</v>
      </c>
      <c r="AK211" s="1085">
        <f t="shared" si="91"/>
        <v>0</v>
      </c>
      <c r="AL211" s="1067">
        <f t="shared" si="92"/>
        <v>0</v>
      </c>
      <c r="AM211" s="1067">
        <f t="shared" si="93"/>
        <v>0</v>
      </c>
      <c r="AN211" s="1067">
        <f t="shared" si="94"/>
        <v>0</v>
      </c>
      <c r="AO211" s="1068">
        <f t="shared" si="95"/>
        <v>0</v>
      </c>
      <c r="AP211" s="1068">
        <f t="shared" si="96"/>
        <v>0</v>
      </c>
      <c r="AQ211" s="1068">
        <f t="shared" si="97"/>
        <v>0</v>
      </c>
      <c r="AR211" s="1382">
        <f t="shared" si="99"/>
        <v>0</v>
      </c>
      <c r="AS211" s="1382">
        <f t="shared" si="100"/>
        <v>0</v>
      </c>
      <c r="AT211" s="1382">
        <f t="shared" si="101"/>
        <v>0</v>
      </c>
      <c r="AU211" s="1449"/>
      <c r="AV211" s="1449"/>
      <c r="AW211" s="1449"/>
      <c r="AX211" s="1449"/>
      <c r="AY211" s="1449"/>
      <c r="AZ211" s="1449"/>
      <c r="BA211" s="1424"/>
      <c r="BB211" s="1424"/>
      <c r="BC211" s="1406"/>
    </row>
    <row r="212" spans="1:61">
      <c r="A212" s="828"/>
      <c r="B212" s="1093"/>
      <c r="C212" s="1509"/>
      <c r="D212" s="1509"/>
      <c r="E212" s="1328">
        <f t="shared" si="98"/>
        <v>0</v>
      </c>
      <c r="F212" s="828"/>
      <c r="G212" s="1036"/>
      <c r="H212" s="934"/>
      <c r="I212" s="839"/>
      <c r="J212" s="839"/>
      <c r="K212" s="889"/>
      <c r="L212" s="888">
        <f t="shared" si="78"/>
        <v>0</v>
      </c>
      <c r="M212" s="577"/>
      <c r="N212" s="577"/>
      <c r="O212" s="577"/>
      <c r="P212" s="577"/>
      <c r="Q212" s="577"/>
      <c r="R212" s="577"/>
      <c r="S212" s="577"/>
      <c r="T212" s="577"/>
      <c r="U212" s="577"/>
      <c r="V212" s="577"/>
      <c r="W212" s="580">
        <f t="shared" si="79"/>
        <v>0</v>
      </c>
      <c r="X212" s="916">
        <f t="shared" si="70"/>
        <v>0</v>
      </c>
      <c r="Y212" s="1096"/>
      <c r="Z212" s="1140">
        <f t="shared" si="80"/>
        <v>0</v>
      </c>
      <c r="AA212" s="1083">
        <f t="shared" si="81"/>
        <v>0</v>
      </c>
      <c r="AB212" s="1083">
        <f t="shared" si="82"/>
        <v>0</v>
      </c>
      <c r="AC212" s="1083">
        <f t="shared" si="83"/>
        <v>0</v>
      </c>
      <c r="AD212" s="1141">
        <f t="shared" si="84"/>
        <v>0</v>
      </c>
      <c r="AE212" s="1084">
        <f t="shared" si="85"/>
        <v>0</v>
      </c>
      <c r="AF212" s="1084">
        <f t="shared" si="86"/>
        <v>0</v>
      </c>
      <c r="AG212" s="1084">
        <f t="shared" si="87"/>
        <v>0</v>
      </c>
      <c r="AH212" s="1142">
        <f t="shared" si="88"/>
        <v>0</v>
      </c>
      <c r="AI212" s="1085">
        <f t="shared" si="89"/>
        <v>0</v>
      </c>
      <c r="AJ212" s="1085">
        <f t="shared" si="90"/>
        <v>0</v>
      </c>
      <c r="AK212" s="1085">
        <f t="shared" si="91"/>
        <v>0</v>
      </c>
      <c r="AL212" s="1067">
        <f t="shared" si="92"/>
        <v>0</v>
      </c>
      <c r="AM212" s="1067">
        <f t="shared" si="93"/>
        <v>0</v>
      </c>
      <c r="AN212" s="1067">
        <f t="shared" si="94"/>
        <v>0</v>
      </c>
      <c r="AO212" s="1068">
        <f t="shared" si="95"/>
        <v>0</v>
      </c>
      <c r="AP212" s="1068">
        <f t="shared" si="96"/>
        <v>0</v>
      </c>
      <c r="AQ212" s="1068">
        <f t="shared" si="97"/>
        <v>0</v>
      </c>
      <c r="AR212" s="1382">
        <f t="shared" si="99"/>
        <v>0</v>
      </c>
      <c r="AS212" s="1382">
        <f t="shared" si="100"/>
        <v>0</v>
      </c>
      <c r="AT212" s="1382">
        <f t="shared" si="101"/>
        <v>0</v>
      </c>
      <c r="AU212" s="1449"/>
      <c r="AV212" s="1449"/>
      <c r="AW212" s="1449"/>
      <c r="AX212" s="1449"/>
      <c r="AY212" s="1449"/>
      <c r="AZ212" s="1449"/>
      <c r="BA212" s="1424"/>
      <c r="BB212" s="1424"/>
      <c r="BC212" s="1406"/>
    </row>
    <row r="213" spans="1:61">
      <c r="A213" s="828"/>
      <c r="B213" s="1093"/>
      <c r="C213" s="1509"/>
      <c r="D213" s="1509"/>
      <c r="E213" s="1328">
        <f t="shared" si="98"/>
        <v>0</v>
      </c>
      <c r="F213" s="828"/>
      <c r="G213" s="1036"/>
      <c r="H213" s="934"/>
      <c r="I213" s="839"/>
      <c r="J213" s="839"/>
      <c r="K213" s="889"/>
      <c r="L213" s="888">
        <f t="shared" si="78"/>
        <v>0</v>
      </c>
      <c r="M213" s="577"/>
      <c r="N213" s="577"/>
      <c r="O213" s="577"/>
      <c r="P213" s="577"/>
      <c r="Q213" s="577"/>
      <c r="R213" s="577"/>
      <c r="S213" s="577"/>
      <c r="T213" s="577"/>
      <c r="U213" s="577"/>
      <c r="V213" s="577"/>
      <c r="W213" s="580">
        <f t="shared" si="79"/>
        <v>0</v>
      </c>
      <c r="X213" s="916">
        <f t="shared" si="70"/>
        <v>0</v>
      </c>
      <c r="Y213" s="1096"/>
      <c r="Z213" s="1140">
        <f t="shared" si="80"/>
        <v>0</v>
      </c>
      <c r="AA213" s="1083">
        <f t="shared" si="81"/>
        <v>0</v>
      </c>
      <c r="AB213" s="1083">
        <f t="shared" si="82"/>
        <v>0</v>
      </c>
      <c r="AC213" s="1083">
        <f t="shared" si="83"/>
        <v>0</v>
      </c>
      <c r="AD213" s="1141">
        <f t="shared" si="84"/>
        <v>0</v>
      </c>
      <c r="AE213" s="1084">
        <f t="shared" si="85"/>
        <v>0</v>
      </c>
      <c r="AF213" s="1084">
        <f t="shared" si="86"/>
        <v>0</v>
      </c>
      <c r="AG213" s="1084">
        <f t="shared" si="87"/>
        <v>0</v>
      </c>
      <c r="AH213" s="1142">
        <f t="shared" si="88"/>
        <v>0</v>
      </c>
      <c r="AI213" s="1085">
        <f t="shared" si="89"/>
        <v>0</v>
      </c>
      <c r="AJ213" s="1085">
        <f t="shared" si="90"/>
        <v>0</v>
      </c>
      <c r="AK213" s="1085">
        <f t="shared" si="91"/>
        <v>0</v>
      </c>
      <c r="AL213" s="1067">
        <f t="shared" si="92"/>
        <v>0</v>
      </c>
      <c r="AM213" s="1067">
        <f t="shared" si="93"/>
        <v>0</v>
      </c>
      <c r="AN213" s="1067">
        <f t="shared" si="94"/>
        <v>0</v>
      </c>
      <c r="AO213" s="1068">
        <f t="shared" si="95"/>
        <v>0</v>
      </c>
      <c r="AP213" s="1068">
        <f t="shared" si="96"/>
        <v>0</v>
      </c>
      <c r="AQ213" s="1068">
        <f t="shared" si="97"/>
        <v>0</v>
      </c>
      <c r="AR213" s="1382">
        <f t="shared" si="99"/>
        <v>0</v>
      </c>
      <c r="AS213" s="1382">
        <f t="shared" si="100"/>
        <v>0</v>
      </c>
      <c r="AT213" s="1382">
        <f t="shared" si="101"/>
        <v>0</v>
      </c>
      <c r="AU213" s="1449"/>
      <c r="AV213" s="1449"/>
      <c r="AW213" s="1449"/>
      <c r="AX213" s="1449"/>
      <c r="AY213" s="1449"/>
      <c r="AZ213" s="1449"/>
      <c r="BA213" s="1424"/>
      <c r="BB213" s="1424"/>
      <c r="BC213" s="1406"/>
    </row>
    <row r="214" spans="1:61">
      <c r="A214" s="828"/>
      <c r="B214" s="1093"/>
      <c r="C214" s="1509"/>
      <c r="D214" s="1509"/>
      <c r="E214" s="1328">
        <f t="shared" si="98"/>
        <v>0</v>
      </c>
      <c r="F214" s="828"/>
      <c r="G214" s="1036"/>
      <c r="H214" s="934"/>
      <c r="I214" s="839"/>
      <c r="J214" s="839"/>
      <c r="K214" s="889"/>
      <c r="L214" s="888">
        <f t="shared" si="78"/>
        <v>0</v>
      </c>
      <c r="M214" s="577"/>
      <c r="N214" s="577"/>
      <c r="O214" s="577"/>
      <c r="P214" s="577"/>
      <c r="Q214" s="577"/>
      <c r="R214" s="577"/>
      <c r="S214" s="577"/>
      <c r="T214" s="577"/>
      <c r="U214" s="577"/>
      <c r="V214" s="577"/>
      <c r="W214" s="580">
        <f t="shared" si="79"/>
        <v>0</v>
      </c>
      <c r="X214" s="916">
        <f t="shared" si="70"/>
        <v>0</v>
      </c>
      <c r="Y214" s="1096"/>
      <c r="Z214" s="1140">
        <f t="shared" si="80"/>
        <v>0</v>
      </c>
      <c r="AA214" s="1083">
        <f t="shared" si="81"/>
        <v>0</v>
      </c>
      <c r="AB214" s="1083">
        <f t="shared" si="82"/>
        <v>0</v>
      </c>
      <c r="AC214" s="1083">
        <f t="shared" si="83"/>
        <v>0</v>
      </c>
      <c r="AD214" s="1141">
        <f t="shared" si="84"/>
        <v>0</v>
      </c>
      <c r="AE214" s="1084">
        <f t="shared" si="85"/>
        <v>0</v>
      </c>
      <c r="AF214" s="1084">
        <f t="shared" si="86"/>
        <v>0</v>
      </c>
      <c r="AG214" s="1084">
        <f t="shared" si="87"/>
        <v>0</v>
      </c>
      <c r="AH214" s="1142">
        <f t="shared" si="88"/>
        <v>0</v>
      </c>
      <c r="AI214" s="1085">
        <f t="shared" si="89"/>
        <v>0</v>
      </c>
      <c r="AJ214" s="1085">
        <f t="shared" si="90"/>
        <v>0</v>
      </c>
      <c r="AK214" s="1085">
        <f t="shared" si="91"/>
        <v>0</v>
      </c>
      <c r="AL214" s="1067">
        <f t="shared" si="92"/>
        <v>0</v>
      </c>
      <c r="AM214" s="1067">
        <f t="shared" si="93"/>
        <v>0</v>
      </c>
      <c r="AN214" s="1067">
        <f t="shared" si="94"/>
        <v>0</v>
      </c>
      <c r="AO214" s="1068">
        <f t="shared" si="95"/>
        <v>0</v>
      </c>
      <c r="AP214" s="1068">
        <f t="shared" si="96"/>
        <v>0</v>
      </c>
      <c r="AQ214" s="1068">
        <f t="shared" si="97"/>
        <v>0</v>
      </c>
      <c r="AR214" s="1382">
        <f t="shared" si="99"/>
        <v>0</v>
      </c>
      <c r="AS214" s="1382">
        <f t="shared" si="100"/>
        <v>0</v>
      </c>
      <c r="AT214" s="1382">
        <f t="shared" si="101"/>
        <v>0</v>
      </c>
      <c r="AU214" s="1449"/>
      <c r="AV214" s="1449"/>
      <c r="AW214" s="1449"/>
      <c r="AX214" s="1449"/>
      <c r="AY214" s="1449"/>
      <c r="AZ214" s="1449"/>
      <c r="BA214" s="1424"/>
      <c r="BB214" s="1424"/>
      <c r="BC214" s="1406"/>
    </row>
    <row r="215" spans="1:61">
      <c r="A215" s="828"/>
      <c r="B215" s="1093"/>
      <c r="C215" s="1509"/>
      <c r="D215" s="1509"/>
      <c r="E215" s="1328">
        <f t="shared" si="98"/>
        <v>0</v>
      </c>
      <c r="F215" s="828"/>
      <c r="G215" s="1036"/>
      <c r="H215" s="934"/>
      <c r="I215" s="839"/>
      <c r="J215" s="839"/>
      <c r="K215" s="889"/>
      <c r="L215" s="888">
        <f t="shared" si="78"/>
        <v>0</v>
      </c>
      <c r="M215" s="577"/>
      <c r="N215" s="577"/>
      <c r="O215" s="577"/>
      <c r="P215" s="577"/>
      <c r="Q215" s="577"/>
      <c r="R215" s="577"/>
      <c r="S215" s="577"/>
      <c r="T215" s="577"/>
      <c r="U215" s="577"/>
      <c r="V215" s="577"/>
      <c r="W215" s="580">
        <f t="shared" si="79"/>
        <v>0</v>
      </c>
      <c r="X215" s="916">
        <f t="shared" si="70"/>
        <v>0</v>
      </c>
      <c r="Y215" s="1096"/>
      <c r="Z215" s="1140">
        <f t="shared" si="80"/>
        <v>0</v>
      </c>
      <c r="AA215" s="1083">
        <f t="shared" si="81"/>
        <v>0</v>
      </c>
      <c r="AB215" s="1083">
        <f t="shared" si="82"/>
        <v>0</v>
      </c>
      <c r="AC215" s="1083">
        <f t="shared" si="83"/>
        <v>0</v>
      </c>
      <c r="AD215" s="1141">
        <f t="shared" si="84"/>
        <v>0</v>
      </c>
      <c r="AE215" s="1084">
        <f t="shared" si="85"/>
        <v>0</v>
      </c>
      <c r="AF215" s="1084">
        <f t="shared" si="86"/>
        <v>0</v>
      </c>
      <c r="AG215" s="1084">
        <f t="shared" si="87"/>
        <v>0</v>
      </c>
      <c r="AH215" s="1142">
        <f t="shared" si="88"/>
        <v>0</v>
      </c>
      <c r="AI215" s="1085">
        <f t="shared" si="89"/>
        <v>0</v>
      </c>
      <c r="AJ215" s="1085">
        <f t="shared" si="90"/>
        <v>0</v>
      </c>
      <c r="AK215" s="1085">
        <f t="shared" si="91"/>
        <v>0</v>
      </c>
      <c r="AL215" s="1067">
        <f t="shared" si="92"/>
        <v>0</v>
      </c>
      <c r="AM215" s="1067">
        <f t="shared" si="93"/>
        <v>0</v>
      </c>
      <c r="AN215" s="1067">
        <f t="shared" si="94"/>
        <v>0</v>
      </c>
      <c r="AO215" s="1068">
        <f t="shared" si="95"/>
        <v>0</v>
      </c>
      <c r="AP215" s="1068">
        <f t="shared" si="96"/>
        <v>0</v>
      </c>
      <c r="AQ215" s="1068">
        <f t="shared" si="97"/>
        <v>0</v>
      </c>
      <c r="AR215" s="1382">
        <f t="shared" si="99"/>
        <v>0</v>
      </c>
      <c r="AS215" s="1382">
        <f t="shared" si="100"/>
        <v>0</v>
      </c>
      <c r="AT215" s="1382">
        <f t="shared" si="101"/>
        <v>0</v>
      </c>
      <c r="AU215" s="1449"/>
      <c r="AV215" s="1449"/>
      <c r="AW215" s="1449"/>
      <c r="AX215" s="1449"/>
      <c r="AY215" s="1449"/>
      <c r="AZ215" s="1449"/>
      <c r="BA215" s="1424"/>
      <c r="BB215" s="1424"/>
      <c r="BC215" s="1406"/>
    </row>
    <row r="216" spans="1:61">
      <c r="A216" s="828"/>
      <c r="B216" s="1093"/>
      <c r="C216" s="1509"/>
      <c r="D216" s="1509"/>
      <c r="E216" s="1328">
        <f t="shared" si="98"/>
        <v>0</v>
      </c>
      <c r="F216" s="828"/>
      <c r="G216" s="1036"/>
      <c r="H216" s="934"/>
      <c r="I216" s="839"/>
      <c r="J216" s="839"/>
      <c r="K216" s="889"/>
      <c r="L216" s="888">
        <f t="shared" si="78"/>
        <v>0</v>
      </c>
      <c r="M216" s="577"/>
      <c r="N216" s="577"/>
      <c r="O216" s="577"/>
      <c r="P216" s="577"/>
      <c r="Q216" s="577"/>
      <c r="R216" s="577"/>
      <c r="S216" s="577"/>
      <c r="T216" s="577"/>
      <c r="U216" s="577"/>
      <c r="V216" s="577"/>
      <c r="W216" s="580">
        <f t="shared" si="79"/>
        <v>0</v>
      </c>
      <c r="X216" s="916">
        <f t="shared" si="70"/>
        <v>0</v>
      </c>
      <c r="Y216" s="1096"/>
      <c r="Z216" s="1140">
        <f t="shared" si="80"/>
        <v>0</v>
      </c>
      <c r="AA216" s="1083">
        <f t="shared" si="81"/>
        <v>0</v>
      </c>
      <c r="AB216" s="1083">
        <f t="shared" si="82"/>
        <v>0</v>
      </c>
      <c r="AC216" s="1083">
        <f t="shared" si="83"/>
        <v>0</v>
      </c>
      <c r="AD216" s="1141">
        <f t="shared" si="84"/>
        <v>0</v>
      </c>
      <c r="AE216" s="1084">
        <f t="shared" si="85"/>
        <v>0</v>
      </c>
      <c r="AF216" s="1084">
        <f t="shared" si="86"/>
        <v>0</v>
      </c>
      <c r="AG216" s="1084">
        <f t="shared" si="87"/>
        <v>0</v>
      </c>
      <c r="AH216" s="1142">
        <f t="shared" si="88"/>
        <v>0</v>
      </c>
      <c r="AI216" s="1085">
        <f t="shared" si="89"/>
        <v>0</v>
      </c>
      <c r="AJ216" s="1085">
        <f t="shared" si="90"/>
        <v>0</v>
      </c>
      <c r="AK216" s="1085">
        <f t="shared" si="91"/>
        <v>0</v>
      </c>
      <c r="AL216" s="1067">
        <f t="shared" si="92"/>
        <v>0</v>
      </c>
      <c r="AM216" s="1067">
        <f t="shared" si="93"/>
        <v>0</v>
      </c>
      <c r="AN216" s="1067">
        <f t="shared" si="94"/>
        <v>0</v>
      </c>
      <c r="AO216" s="1068">
        <f t="shared" si="95"/>
        <v>0</v>
      </c>
      <c r="AP216" s="1068">
        <f t="shared" si="96"/>
        <v>0</v>
      </c>
      <c r="AQ216" s="1068">
        <f t="shared" si="97"/>
        <v>0</v>
      </c>
      <c r="AR216" s="1382">
        <f t="shared" si="99"/>
        <v>0</v>
      </c>
      <c r="AS216" s="1382">
        <f t="shared" si="100"/>
        <v>0</v>
      </c>
      <c r="AT216" s="1382">
        <f t="shared" si="101"/>
        <v>0</v>
      </c>
      <c r="AU216" s="1449"/>
      <c r="AV216" s="1449"/>
      <c r="AW216" s="1449"/>
      <c r="AX216" s="1449"/>
      <c r="AY216" s="1449"/>
      <c r="AZ216" s="1449"/>
      <c r="BA216" s="1424"/>
      <c r="BB216" s="1424"/>
      <c r="BC216" s="1406"/>
    </row>
    <row r="217" spans="1:61">
      <c r="A217" s="828"/>
      <c r="B217" s="1093"/>
      <c r="C217" s="1509"/>
      <c r="D217" s="1509"/>
      <c r="E217" s="1328">
        <f t="shared" si="98"/>
        <v>0</v>
      </c>
      <c r="F217" s="828"/>
      <c r="G217" s="1036"/>
      <c r="H217" s="934"/>
      <c r="I217" s="839"/>
      <c r="J217" s="839"/>
      <c r="K217" s="889"/>
      <c r="L217" s="888">
        <f t="shared" si="78"/>
        <v>0</v>
      </c>
      <c r="M217" s="577"/>
      <c r="N217" s="577"/>
      <c r="O217" s="577"/>
      <c r="P217" s="577"/>
      <c r="Q217" s="577"/>
      <c r="R217" s="577"/>
      <c r="S217" s="577"/>
      <c r="T217" s="577"/>
      <c r="U217" s="577"/>
      <c r="V217" s="577"/>
      <c r="W217" s="580">
        <f t="shared" si="79"/>
        <v>0</v>
      </c>
      <c r="X217" s="916">
        <f t="shared" si="70"/>
        <v>0</v>
      </c>
      <c r="Y217" s="1096"/>
      <c r="Z217" s="1140">
        <f t="shared" si="80"/>
        <v>0</v>
      </c>
      <c r="AA217" s="1083">
        <f t="shared" si="81"/>
        <v>0</v>
      </c>
      <c r="AB217" s="1083">
        <f t="shared" si="82"/>
        <v>0</v>
      </c>
      <c r="AC217" s="1083">
        <f t="shared" si="83"/>
        <v>0</v>
      </c>
      <c r="AD217" s="1141">
        <f t="shared" si="84"/>
        <v>0</v>
      </c>
      <c r="AE217" s="1084">
        <f t="shared" si="85"/>
        <v>0</v>
      </c>
      <c r="AF217" s="1084">
        <f t="shared" si="86"/>
        <v>0</v>
      </c>
      <c r="AG217" s="1084">
        <f t="shared" si="87"/>
        <v>0</v>
      </c>
      <c r="AH217" s="1142">
        <f t="shared" si="88"/>
        <v>0</v>
      </c>
      <c r="AI217" s="1085">
        <f t="shared" si="89"/>
        <v>0</v>
      </c>
      <c r="AJ217" s="1085">
        <f t="shared" si="90"/>
        <v>0</v>
      </c>
      <c r="AK217" s="1085">
        <f t="shared" si="91"/>
        <v>0</v>
      </c>
      <c r="AL217" s="1067">
        <f t="shared" si="92"/>
        <v>0</v>
      </c>
      <c r="AM217" s="1067">
        <f t="shared" si="93"/>
        <v>0</v>
      </c>
      <c r="AN217" s="1067">
        <f t="shared" si="94"/>
        <v>0</v>
      </c>
      <c r="AO217" s="1068">
        <f t="shared" si="95"/>
        <v>0</v>
      </c>
      <c r="AP217" s="1068">
        <f t="shared" si="96"/>
        <v>0</v>
      </c>
      <c r="AQ217" s="1068">
        <f t="shared" si="97"/>
        <v>0</v>
      </c>
      <c r="AR217" s="1382">
        <f t="shared" si="99"/>
        <v>0</v>
      </c>
      <c r="AS217" s="1382">
        <f t="shared" si="100"/>
        <v>0</v>
      </c>
      <c r="AT217" s="1382">
        <f t="shared" si="101"/>
        <v>0</v>
      </c>
      <c r="AU217" s="1449"/>
      <c r="AV217" s="1449"/>
      <c r="AW217" s="1449"/>
      <c r="AX217" s="1449"/>
      <c r="AY217" s="1449"/>
      <c r="AZ217" s="1449"/>
      <c r="BA217" s="1424"/>
      <c r="BB217" s="1424"/>
      <c r="BC217" s="1406"/>
    </row>
    <row r="218" spans="1:61">
      <c r="A218" s="828"/>
      <c r="B218" s="1093"/>
      <c r="C218" s="1509"/>
      <c r="D218" s="1509"/>
      <c r="E218" s="1328">
        <f t="shared" si="98"/>
        <v>0</v>
      </c>
      <c r="F218" s="828"/>
      <c r="G218" s="1036"/>
      <c r="H218" s="934"/>
      <c r="I218" s="839"/>
      <c r="J218" s="839"/>
      <c r="K218" s="889"/>
      <c r="L218" s="888">
        <f t="shared" si="78"/>
        <v>0</v>
      </c>
      <c r="M218" s="577"/>
      <c r="N218" s="577"/>
      <c r="O218" s="577"/>
      <c r="P218" s="577"/>
      <c r="Q218" s="577"/>
      <c r="R218" s="577"/>
      <c r="S218" s="577"/>
      <c r="T218" s="577"/>
      <c r="U218" s="577"/>
      <c r="V218" s="577"/>
      <c r="W218" s="580">
        <f t="shared" si="79"/>
        <v>0</v>
      </c>
      <c r="X218" s="916">
        <f t="shared" si="70"/>
        <v>0</v>
      </c>
      <c r="Y218" s="1096"/>
      <c r="Z218" s="1140">
        <f t="shared" si="80"/>
        <v>0</v>
      </c>
      <c r="AA218" s="1083">
        <f t="shared" si="81"/>
        <v>0</v>
      </c>
      <c r="AB218" s="1083">
        <f t="shared" si="82"/>
        <v>0</v>
      </c>
      <c r="AC218" s="1083">
        <f t="shared" si="83"/>
        <v>0</v>
      </c>
      <c r="AD218" s="1141">
        <f t="shared" si="84"/>
        <v>0</v>
      </c>
      <c r="AE218" s="1084">
        <f t="shared" si="85"/>
        <v>0</v>
      </c>
      <c r="AF218" s="1084">
        <f t="shared" si="86"/>
        <v>0</v>
      </c>
      <c r="AG218" s="1084">
        <f t="shared" si="87"/>
        <v>0</v>
      </c>
      <c r="AH218" s="1142">
        <f t="shared" si="88"/>
        <v>0</v>
      </c>
      <c r="AI218" s="1085">
        <f t="shared" si="89"/>
        <v>0</v>
      </c>
      <c r="AJ218" s="1085">
        <f t="shared" si="90"/>
        <v>0</v>
      </c>
      <c r="AK218" s="1085">
        <f t="shared" si="91"/>
        <v>0</v>
      </c>
      <c r="AL218" s="1067">
        <f t="shared" si="92"/>
        <v>0</v>
      </c>
      <c r="AM218" s="1067">
        <f t="shared" si="93"/>
        <v>0</v>
      </c>
      <c r="AN218" s="1067">
        <f t="shared" si="94"/>
        <v>0</v>
      </c>
      <c r="AO218" s="1068">
        <f t="shared" si="95"/>
        <v>0</v>
      </c>
      <c r="AP218" s="1068">
        <f t="shared" si="96"/>
        <v>0</v>
      </c>
      <c r="AQ218" s="1068">
        <f t="shared" si="97"/>
        <v>0</v>
      </c>
      <c r="AR218" s="1382">
        <f t="shared" si="99"/>
        <v>0</v>
      </c>
      <c r="AS218" s="1382">
        <f t="shared" si="100"/>
        <v>0</v>
      </c>
      <c r="AT218" s="1382">
        <f t="shared" si="101"/>
        <v>0</v>
      </c>
      <c r="AU218" s="1449"/>
      <c r="AV218" s="1449"/>
      <c r="AW218" s="1449"/>
      <c r="AX218" s="1449"/>
      <c r="AY218" s="1449"/>
      <c r="AZ218" s="1449"/>
      <c r="BA218" s="1424"/>
      <c r="BB218" s="1424"/>
      <c r="BC218" s="1406"/>
    </row>
    <row r="219" spans="1:61">
      <c r="A219" s="828"/>
      <c r="B219" s="1093"/>
      <c r="C219" s="1509"/>
      <c r="D219" s="1509"/>
      <c r="E219" s="1328">
        <f t="shared" si="98"/>
        <v>0</v>
      </c>
      <c r="F219" s="828"/>
      <c r="G219" s="1036"/>
      <c r="H219" s="934"/>
      <c r="I219" s="839"/>
      <c r="J219" s="839"/>
      <c r="K219" s="889"/>
      <c r="L219" s="888">
        <f t="shared" si="78"/>
        <v>0</v>
      </c>
      <c r="M219" s="577"/>
      <c r="N219" s="577"/>
      <c r="O219" s="577"/>
      <c r="P219" s="577"/>
      <c r="Q219" s="577"/>
      <c r="R219" s="577"/>
      <c r="S219" s="577"/>
      <c r="T219" s="577"/>
      <c r="U219" s="577"/>
      <c r="V219" s="577"/>
      <c r="W219" s="580">
        <f t="shared" si="79"/>
        <v>0</v>
      </c>
      <c r="X219" s="916">
        <f t="shared" si="70"/>
        <v>0</v>
      </c>
      <c r="Y219" s="1096"/>
      <c r="Z219" s="1140">
        <f t="shared" si="80"/>
        <v>0</v>
      </c>
      <c r="AA219" s="1083">
        <f t="shared" si="81"/>
        <v>0</v>
      </c>
      <c r="AB219" s="1083">
        <f t="shared" si="82"/>
        <v>0</v>
      </c>
      <c r="AC219" s="1083">
        <f t="shared" si="83"/>
        <v>0</v>
      </c>
      <c r="AD219" s="1141">
        <f t="shared" si="84"/>
        <v>0</v>
      </c>
      <c r="AE219" s="1084">
        <f t="shared" si="85"/>
        <v>0</v>
      </c>
      <c r="AF219" s="1084">
        <f t="shared" si="86"/>
        <v>0</v>
      </c>
      <c r="AG219" s="1084">
        <f t="shared" si="87"/>
        <v>0</v>
      </c>
      <c r="AH219" s="1142">
        <f t="shared" si="88"/>
        <v>0</v>
      </c>
      <c r="AI219" s="1085">
        <f t="shared" si="89"/>
        <v>0</v>
      </c>
      <c r="AJ219" s="1085">
        <f t="shared" si="90"/>
        <v>0</v>
      </c>
      <c r="AK219" s="1085">
        <f t="shared" si="91"/>
        <v>0</v>
      </c>
      <c r="AL219" s="1067">
        <f t="shared" si="92"/>
        <v>0</v>
      </c>
      <c r="AM219" s="1067">
        <f t="shared" si="93"/>
        <v>0</v>
      </c>
      <c r="AN219" s="1067">
        <f t="shared" si="94"/>
        <v>0</v>
      </c>
      <c r="AO219" s="1068">
        <f t="shared" si="95"/>
        <v>0</v>
      </c>
      <c r="AP219" s="1068">
        <f t="shared" si="96"/>
        <v>0</v>
      </c>
      <c r="AQ219" s="1068">
        <f t="shared" si="97"/>
        <v>0</v>
      </c>
      <c r="AR219" s="1382">
        <f t="shared" si="99"/>
        <v>0</v>
      </c>
      <c r="AS219" s="1382">
        <f t="shared" si="100"/>
        <v>0</v>
      </c>
      <c r="AT219" s="1382">
        <f t="shared" si="101"/>
        <v>0</v>
      </c>
      <c r="AU219" s="1449"/>
      <c r="AV219" s="1449"/>
      <c r="AW219" s="1449"/>
      <c r="AX219" s="1449"/>
      <c r="AY219" s="1449"/>
      <c r="AZ219" s="1449"/>
      <c r="BA219" s="1424"/>
      <c r="BB219" s="1424"/>
      <c r="BC219" s="1406"/>
    </row>
    <row r="220" spans="1:61">
      <c r="A220" s="828"/>
      <c r="B220" s="1093"/>
      <c r="C220" s="1509"/>
      <c r="D220" s="1509"/>
      <c r="E220" s="1328">
        <f t="shared" si="98"/>
        <v>0</v>
      </c>
      <c r="F220" s="828"/>
      <c r="G220" s="1036"/>
      <c r="H220" s="934"/>
      <c r="I220" s="839"/>
      <c r="J220" s="839"/>
      <c r="K220" s="889"/>
      <c r="L220" s="888">
        <f t="shared" si="78"/>
        <v>0</v>
      </c>
      <c r="M220" s="577"/>
      <c r="N220" s="577"/>
      <c r="O220" s="577"/>
      <c r="P220" s="577"/>
      <c r="Q220" s="577"/>
      <c r="R220" s="577"/>
      <c r="S220" s="577"/>
      <c r="T220" s="577"/>
      <c r="U220" s="577"/>
      <c r="V220" s="577"/>
      <c r="W220" s="580">
        <f t="shared" si="79"/>
        <v>0</v>
      </c>
      <c r="X220" s="916">
        <f t="shared" si="70"/>
        <v>0</v>
      </c>
      <c r="Y220" s="1096"/>
      <c r="Z220" s="1140">
        <f t="shared" si="80"/>
        <v>0</v>
      </c>
      <c r="AA220" s="1083">
        <f t="shared" si="81"/>
        <v>0</v>
      </c>
      <c r="AB220" s="1083">
        <f t="shared" si="82"/>
        <v>0</v>
      </c>
      <c r="AC220" s="1083">
        <f t="shared" si="83"/>
        <v>0</v>
      </c>
      <c r="AD220" s="1141">
        <f t="shared" si="84"/>
        <v>0</v>
      </c>
      <c r="AE220" s="1084">
        <f t="shared" si="85"/>
        <v>0</v>
      </c>
      <c r="AF220" s="1084">
        <f t="shared" si="86"/>
        <v>0</v>
      </c>
      <c r="AG220" s="1084">
        <f t="shared" si="87"/>
        <v>0</v>
      </c>
      <c r="AH220" s="1142">
        <f t="shared" si="88"/>
        <v>0</v>
      </c>
      <c r="AI220" s="1085">
        <f t="shared" si="89"/>
        <v>0</v>
      </c>
      <c r="AJ220" s="1085">
        <f t="shared" si="90"/>
        <v>0</v>
      </c>
      <c r="AK220" s="1085">
        <f t="shared" si="91"/>
        <v>0</v>
      </c>
      <c r="AL220" s="1067">
        <f t="shared" si="92"/>
        <v>0</v>
      </c>
      <c r="AM220" s="1067">
        <f t="shared" si="93"/>
        <v>0</v>
      </c>
      <c r="AN220" s="1067">
        <f t="shared" si="94"/>
        <v>0</v>
      </c>
      <c r="AO220" s="1068">
        <f t="shared" si="95"/>
        <v>0</v>
      </c>
      <c r="AP220" s="1068">
        <f t="shared" si="96"/>
        <v>0</v>
      </c>
      <c r="AQ220" s="1068">
        <f t="shared" si="97"/>
        <v>0</v>
      </c>
      <c r="AR220" s="1382">
        <f t="shared" si="99"/>
        <v>0</v>
      </c>
      <c r="AS220" s="1382">
        <f t="shared" si="100"/>
        <v>0</v>
      </c>
      <c r="AT220" s="1382">
        <f t="shared" si="101"/>
        <v>0</v>
      </c>
      <c r="AU220" s="1449"/>
      <c r="AV220" s="1449"/>
      <c r="AW220" s="1449"/>
      <c r="AX220" s="1449"/>
      <c r="AY220" s="1449"/>
      <c r="AZ220" s="1449"/>
      <c r="BA220" s="1424"/>
      <c r="BB220" s="1424"/>
      <c r="BC220" s="1406"/>
    </row>
    <row r="221" spans="1:61">
      <c r="A221" s="828"/>
      <c r="B221" s="1093"/>
      <c r="C221" s="1509"/>
      <c r="D221" s="1509"/>
      <c r="E221" s="1328">
        <f t="shared" si="98"/>
        <v>0</v>
      </c>
      <c r="F221" s="828"/>
      <c r="G221" s="1036"/>
      <c r="H221" s="934"/>
      <c r="I221" s="839"/>
      <c r="J221" s="839"/>
      <c r="K221" s="889"/>
      <c r="L221" s="888">
        <f t="shared" si="78"/>
        <v>0</v>
      </c>
      <c r="M221" s="577"/>
      <c r="N221" s="577"/>
      <c r="O221" s="577"/>
      <c r="P221" s="577"/>
      <c r="Q221" s="577"/>
      <c r="R221" s="577"/>
      <c r="S221" s="577"/>
      <c r="T221" s="577"/>
      <c r="U221" s="577"/>
      <c r="V221" s="577"/>
      <c r="W221" s="580">
        <f t="shared" ref="W221:W224" si="103">IFERROR(IF(F221&lt;&gt;"GfB",(SUM(L221:O221,Q221,U221)*12+(S221+T221))*(100+$O$12+$O$13)%+((P221+R221+V221)*12),(SUM(L221:O221,Q221,U221)*12+(S221+T221))*(100+$O$15+$O$13)%+((P221+R221+V221)*12)),0)</f>
        <v>0</v>
      </c>
      <c r="X221" s="916">
        <f t="shared" si="70"/>
        <v>0</v>
      </c>
      <c r="Y221" s="1096"/>
      <c r="Z221" s="1140">
        <f t="shared" si="80"/>
        <v>0</v>
      </c>
      <c r="AA221" s="1083">
        <f t="shared" si="81"/>
        <v>0</v>
      </c>
      <c r="AB221" s="1083">
        <f t="shared" si="82"/>
        <v>0</v>
      </c>
      <c r="AC221" s="1083">
        <f t="shared" si="83"/>
        <v>0</v>
      </c>
      <c r="AD221" s="1141">
        <f t="shared" si="84"/>
        <v>0</v>
      </c>
      <c r="AE221" s="1084">
        <f t="shared" si="85"/>
        <v>0</v>
      </c>
      <c r="AF221" s="1084">
        <f t="shared" si="86"/>
        <v>0</v>
      </c>
      <c r="AG221" s="1084">
        <f t="shared" si="87"/>
        <v>0</v>
      </c>
      <c r="AH221" s="1142">
        <f t="shared" si="88"/>
        <v>0</v>
      </c>
      <c r="AI221" s="1085">
        <f t="shared" si="89"/>
        <v>0</v>
      </c>
      <c r="AJ221" s="1085">
        <f t="shared" si="90"/>
        <v>0</v>
      </c>
      <c r="AK221" s="1085">
        <f t="shared" si="91"/>
        <v>0</v>
      </c>
      <c r="AL221" s="1067">
        <f t="shared" si="92"/>
        <v>0</v>
      </c>
      <c r="AM221" s="1067">
        <f t="shared" si="93"/>
        <v>0</v>
      </c>
      <c r="AN221" s="1067">
        <f t="shared" si="94"/>
        <v>0</v>
      </c>
      <c r="AO221" s="1068">
        <f t="shared" si="95"/>
        <v>0</v>
      </c>
      <c r="AP221" s="1068">
        <f t="shared" si="96"/>
        <v>0</v>
      </c>
      <c r="AQ221" s="1068">
        <f t="shared" si="97"/>
        <v>0</v>
      </c>
      <c r="AR221" s="1382">
        <f t="shared" si="99"/>
        <v>0</v>
      </c>
      <c r="AS221" s="1382">
        <f t="shared" si="100"/>
        <v>0</v>
      </c>
      <c r="AT221" s="1382">
        <f t="shared" si="101"/>
        <v>0</v>
      </c>
      <c r="AU221" s="1449"/>
      <c r="AV221" s="1449"/>
      <c r="AW221" s="1449"/>
      <c r="AX221" s="1449"/>
      <c r="AY221" s="1449"/>
      <c r="AZ221" s="1449"/>
      <c r="BA221" s="1424"/>
      <c r="BB221" s="1424"/>
      <c r="BC221" s="1406"/>
    </row>
    <row r="222" spans="1:61">
      <c r="A222" s="828"/>
      <c r="B222" s="1093"/>
      <c r="C222" s="1509"/>
      <c r="D222" s="1509"/>
      <c r="E222" s="1328">
        <f t="shared" si="98"/>
        <v>0</v>
      </c>
      <c r="F222" s="828"/>
      <c r="G222" s="1036"/>
      <c r="H222" s="934"/>
      <c r="I222" s="839"/>
      <c r="J222" s="839"/>
      <c r="K222" s="889"/>
      <c r="L222" s="888">
        <f t="shared" si="78"/>
        <v>0</v>
      </c>
      <c r="M222" s="577"/>
      <c r="N222" s="577"/>
      <c r="O222" s="577"/>
      <c r="P222" s="577"/>
      <c r="Q222" s="577"/>
      <c r="R222" s="577"/>
      <c r="S222" s="577"/>
      <c r="T222" s="577"/>
      <c r="U222" s="577"/>
      <c r="V222" s="577"/>
      <c r="W222" s="580">
        <f t="shared" si="103"/>
        <v>0</v>
      </c>
      <c r="X222" s="916">
        <f t="shared" si="70"/>
        <v>0</v>
      </c>
      <c r="Y222" s="1096"/>
      <c r="Z222" s="1140">
        <f t="shared" si="80"/>
        <v>0</v>
      </c>
      <c r="AA222" s="1083">
        <f t="shared" si="81"/>
        <v>0</v>
      </c>
      <c r="AB222" s="1083">
        <f t="shared" si="82"/>
        <v>0</v>
      </c>
      <c r="AC222" s="1083">
        <f t="shared" si="83"/>
        <v>0</v>
      </c>
      <c r="AD222" s="1141">
        <f t="shared" si="84"/>
        <v>0</v>
      </c>
      <c r="AE222" s="1084">
        <f t="shared" si="85"/>
        <v>0</v>
      </c>
      <c r="AF222" s="1084">
        <f t="shared" si="86"/>
        <v>0</v>
      </c>
      <c r="AG222" s="1084">
        <f t="shared" si="87"/>
        <v>0</v>
      </c>
      <c r="AH222" s="1142">
        <f t="shared" si="88"/>
        <v>0</v>
      </c>
      <c r="AI222" s="1085">
        <f t="shared" si="89"/>
        <v>0</v>
      </c>
      <c r="AJ222" s="1085">
        <f t="shared" si="90"/>
        <v>0</v>
      </c>
      <c r="AK222" s="1085">
        <f t="shared" si="91"/>
        <v>0</v>
      </c>
      <c r="AL222" s="1067">
        <f t="shared" si="92"/>
        <v>0</v>
      </c>
      <c r="AM222" s="1067">
        <f t="shared" si="93"/>
        <v>0</v>
      </c>
      <c r="AN222" s="1067">
        <f t="shared" si="94"/>
        <v>0</v>
      </c>
      <c r="AO222" s="1068">
        <f t="shared" si="95"/>
        <v>0</v>
      </c>
      <c r="AP222" s="1068">
        <f t="shared" si="96"/>
        <v>0</v>
      </c>
      <c r="AQ222" s="1068">
        <f t="shared" si="97"/>
        <v>0</v>
      </c>
      <c r="AR222" s="1382">
        <f t="shared" si="99"/>
        <v>0</v>
      </c>
      <c r="AS222" s="1382">
        <f t="shared" si="100"/>
        <v>0</v>
      </c>
      <c r="AT222" s="1382">
        <f t="shared" si="101"/>
        <v>0</v>
      </c>
      <c r="AU222" s="1449"/>
      <c r="AV222" s="1449"/>
      <c r="AW222" s="1449"/>
      <c r="AX222" s="1449"/>
      <c r="AY222" s="1449"/>
      <c r="AZ222" s="1449"/>
      <c r="BA222" s="1424"/>
      <c r="BB222" s="1424"/>
      <c r="BC222" s="1406"/>
    </row>
    <row r="223" spans="1:61">
      <c r="A223" s="828"/>
      <c r="B223" s="1093"/>
      <c r="C223" s="1509"/>
      <c r="D223" s="1509"/>
      <c r="E223" s="1328">
        <f t="shared" si="98"/>
        <v>0</v>
      </c>
      <c r="F223" s="828"/>
      <c r="G223" s="1036"/>
      <c r="H223" s="934"/>
      <c r="I223" s="839"/>
      <c r="J223" s="839"/>
      <c r="K223" s="889"/>
      <c r="L223" s="888">
        <f t="shared" si="78"/>
        <v>0</v>
      </c>
      <c r="M223" s="577"/>
      <c r="N223" s="577"/>
      <c r="O223" s="577"/>
      <c r="P223" s="577"/>
      <c r="Q223" s="577"/>
      <c r="R223" s="577"/>
      <c r="S223" s="577"/>
      <c r="T223" s="577"/>
      <c r="U223" s="577"/>
      <c r="V223" s="577"/>
      <c r="W223" s="580">
        <f t="shared" si="103"/>
        <v>0</v>
      </c>
      <c r="X223" s="916">
        <f t="shared" si="70"/>
        <v>0</v>
      </c>
      <c r="Y223" s="1096"/>
      <c r="Z223" s="1140">
        <f t="shared" si="80"/>
        <v>0</v>
      </c>
      <c r="AA223" s="1083">
        <f t="shared" si="81"/>
        <v>0</v>
      </c>
      <c r="AB223" s="1083">
        <f t="shared" si="82"/>
        <v>0</v>
      </c>
      <c r="AC223" s="1083">
        <f t="shared" si="83"/>
        <v>0</v>
      </c>
      <c r="AD223" s="1141">
        <f t="shared" si="84"/>
        <v>0</v>
      </c>
      <c r="AE223" s="1084">
        <f t="shared" si="85"/>
        <v>0</v>
      </c>
      <c r="AF223" s="1084">
        <f t="shared" si="86"/>
        <v>0</v>
      </c>
      <c r="AG223" s="1084">
        <f t="shared" si="87"/>
        <v>0</v>
      </c>
      <c r="AH223" s="1142">
        <f t="shared" si="88"/>
        <v>0</v>
      </c>
      <c r="AI223" s="1085">
        <f t="shared" si="89"/>
        <v>0</v>
      </c>
      <c r="AJ223" s="1085">
        <f t="shared" si="90"/>
        <v>0</v>
      </c>
      <c r="AK223" s="1085">
        <f t="shared" si="91"/>
        <v>0</v>
      </c>
      <c r="AL223" s="1067">
        <f t="shared" si="92"/>
        <v>0</v>
      </c>
      <c r="AM223" s="1067">
        <f t="shared" si="93"/>
        <v>0</v>
      </c>
      <c r="AN223" s="1067">
        <f t="shared" si="94"/>
        <v>0</v>
      </c>
      <c r="AO223" s="1068">
        <f t="shared" si="95"/>
        <v>0</v>
      </c>
      <c r="AP223" s="1068">
        <f t="shared" si="96"/>
        <v>0</v>
      </c>
      <c r="AQ223" s="1068">
        <f t="shared" si="97"/>
        <v>0</v>
      </c>
      <c r="AR223" s="1382">
        <f t="shared" si="99"/>
        <v>0</v>
      </c>
      <c r="AS223" s="1382">
        <f t="shared" si="100"/>
        <v>0</v>
      </c>
      <c r="AT223" s="1382">
        <f t="shared" si="101"/>
        <v>0</v>
      </c>
      <c r="AU223" s="1449"/>
      <c r="AV223" s="1449"/>
      <c r="AW223" s="1449"/>
      <c r="AX223" s="1449"/>
      <c r="AY223" s="1449"/>
      <c r="AZ223" s="1449"/>
      <c r="BA223" s="1424"/>
      <c r="BB223" s="1424"/>
      <c r="BC223" s="1406"/>
    </row>
    <row r="224" spans="1:61" ht="13.5" thickBot="1">
      <c r="A224" s="828"/>
      <c r="B224" s="1093"/>
      <c r="C224" s="1509"/>
      <c r="D224" s="1509"/>
      <c r="E224" s="1328">
        <f t="shared" si="98"/>
        <v>0</v>
      </c>
      <c r="F224" s="828"/>
      <c r="G224" s="1036"/>
      <c r="H224" s="934"/>
      <c r="I224" s="839"/>
      <c r="J224" s="839"/>
      <c r="K224" s="889"/>
      <c r="L224" s="888">
        <f t="shared" si="78"/>
        <v>0</v>
      </c>
      <c r="M224" s="577"/>
      <c r="N224" s="577"/>
      <c r="O224" s="577"/>
      <c r="P224" s="577"/>
      <c r="Q224" s="577"/>
      <c r="R224" s="577"/>
      <c r="S224" s="577"/>
      <c r="T224" s="577"/>
      <c r="U224" s="577"/>
      <c r="V224" s="577"/>
      <c r="W224" s="580">
        <f t="shared" si="103"/>
        <v>0</v>
      </c>
      <c r="X224" s="917">
        <f>IF(ISERROR(W224/H224),0,(W224/H224))</f>
        <v>0</v>
      </c>
      <c r="Y224" s="1096"/>
      <c r="Z224" s="1140">
        <f t="shared" si="80"/>
        <v>0</v>
      </c>
      <c r="AA224" s="1083">
        <f t="shared" si="81"/>
        <v>0</v>
      </c>
      <c r="AB224" s="1083">
        <f t="shared" si="82"/>
        <v>0</v>
      </c>
      <c r="AC224" s="1083">
        <f t="shared" si="83"/>
        <v>0</v>
      </c>
      <c r="AD224" s="1141">
        <f t="shared" si="84"/>
        <v>0</v>
      </c>
      <c r="AE224" s="1084">
        <f t="shared" si="85"/>
        <v>0</v>
      </c>
      <c r="AF224" s="1084">
        <f t="shared" si="86"/>
        <v>0</v>
      </c>
      <c r="AG224" s="1084">
        <f t="shared" si="87"/>
        <v>0</v>
      </c>
      <c r="AH224" s="1142">
        <f t="shared" si="88"/>
        <v>0</v>
      </c>
      <c r="AI224" s="1085">
        <f t="shared" si="89"/>
        <v>0</v>
      </c>
      <c r="AJ224" s="1085">
        <f t="shared" si="90"/>
        <v>0</v>
      </c>
      <c r="AK224" s="1085">
        <f t="shared" si="91"/>
        <v>0</v>
      </c>
      <c r="AL224" s="1067">
        <f t="shared" si="92"/>
        <v>0</v>
      </c>
      <c r="AM224" s="1067">
        <f t="shared" si="93"/>
        <v>0</v>
      </c>
      <c r="AN224" s="1067">
        <f t="shared" si="94"/>
        <v>0</v>
      </c>
      <c r="AO224" s="1068">
        <f t="shared" si="95"/>
        <v>0</v>
      </c>
      <c r="AP224" s="1068">
        <f t="shared" si="96"/>
        <v>0</v>
      </c>
      <c r="AQ224" s="1068">
        <f t="shared" si="97"/>
        <v>0</v>
      </c>
      <c r="AR224" s="1382">
        <f t="shared" si="99"/>
        <v>0</v>
      </c>
      <c r="AS224" s="1382">
        <f t="shared" si="100"/>
        <v>0</v>
      </c>
      <c r="AT224" s="1382">
        <f t="shared" si="101"/>
        <v>0</v>
      </c>
      <c r="AU224" s="1449"/>
      <c r="AV224" s="1449"/>
      <c r="AW224" s="1449"/>
      <c r="AX224" s="1449"/>
      <c r="AY224" s="1449"/>
      <c r="AZ224" s="1449"/>
      <c r="BA224" s="1424"/>
      <c r="BB224" s="1424"/>
      <c r="BC224" s="1406"/>
    </row>
    <row r="225" spans="1:60" ht="13.5" thickBot="1">
      <c r="A225" s="925" t="s">
        <v>515</v>
      </c>
      <c r="B225" s="1335">
        <f>SUM(B125:B224)</f>
        <v>0</v>
      </c>
      <c r="C225" s="1329">
        <f>IFERROR(SUM(C125:C224)/B225,0)</f>
        <v>0</v>
      </c>
      <c r="D225" s="1334">
        <f>SUM(D125:D224)</f>
        <v>0</v>
      </c>
      <c r="E225" s="1333">
        <f>IFERROR(D225/B225,0)</f>
        <v>0</v>
      </c>
      <c r="F225" s="925" t="s">
        <v>515</v>
      </c>
      <c r="G225" s="1038"/>
      <c r="H225" s="643">
        <f>SUM(H125:H224)</f>
        <v>0</v>
      </c>
      <c r="I225" s="579"/>
      <c r="J225" s="579"/>
      <c r="K225" s="579"/>
      <c r="L225" s="887">
        <f>IFERROR(SUM(L125:L224)/$H$225,0)</f>
        <v>0</v>
      </c>
      <c r="M225" s="821">
        <f>IFERROR(SUM(M125:M224)/$H$225,0)</f>
        <v>0</v>
      </c>
      <c r="N225" s="821">
        <f t="shared" ref="N225:V225" si="104">IFERROR(SUM(N125:N224)/$H$225,0)</f>
        <v>0</v>
      </c>
      <c r="O225" s="821">
        <f t="shared" si="104"/>
        <v>0</v>
      </c>
      <c r="P225" s="821">
        <f t="shared" si="104"/>
        <v>0</v>
      </c>
      <c r="Q225" s="821">
        <f t="shared" si="104"/>
        <v>0</v>
      </c>
      <c r="R225" s="821">
        <f t="shared" si="104"/>
        <v>0</v>
      </c>
      <c r="S225" s="821">
        <f t="shared" si="104"/>
        <v>0</v>
      </c>
      <c r="T225" s="821">
        <f t="shared" si="104"/>
        <v>0</v>
      </c>
      <c r="U225" s="821">
        <f t="shared" si="104"/>
        <v>0</v>
      </c>
      <c r="V225" s="821">
        <f t="shared" si="104"/>
        <v>0</v>
      </c>
      <c r="W225" s="822">
        <f>SUM(W125:W224)</f>
        <v>0</v>
      </c>
      <c r="X225" s="827">
        <f>IFERROR(SUM(W225/H225),0)</f>
        <v>0</v>
      </c>
      <c r="Y225" s="1052"/>
      <c r="Z225" s="1052"/>
      <c r="AA225" s="1052"/>
      <c r="AB225" s="1052"/>
      <c r="AC225" s="1052"/>
      <c r="AD225" s="1052"/>
      <c r="AE225" s="1052"/>
      <c r="AF225" s="1052"/>
      <c r="AG225" s="1052"/>
      <c r="AH225" s="1052"/>
      <c r="AI225" s="1052"/>
      <c r="AJ225" s="1052"/>
      <c r="AK225" s="1052"/>
      <c r="AL225" s="1052"/>
      <c r="AM225" s="1052"/>
      <c r="AN225" s="1052"/>
      <c r="AO225" s="1052"/>
      <c r="AP225" s="1052"/>
      <c r="AQ225" s="1052"/>
      <c r="AR225" s="1052"/>
      <c r="AS225" s="1052"/>
      <c r="AT225" s="1052"/>
      <c r="AU225" s="1451"/>
      <c r="AV225" s="1451"/>
      <c r="AW225" s="1451"/>
      <c r="AX225" s="1451"/>
      <c r="AY225" s="1451"/>
      <c r="AZ225" s="1451"/>
      <c r="BA225" s="1426"/>
      <c r="BB225" s="1426"/>
      <c r="BC225" s="1408"/>
      <c r="BH225" s="1202"/>
    </row>
    <row r="226" spans="1:60">
      <c r="F226" s="918"/>
      <c r="G226" s="581"/>
      <c r="H226" s="581"/>
      <c r="I226" s="581"/>
      <c r="J226" s="581"/>
      <c r="K226" s="581"/>
      <c r="L226" s="582"/>
      <c r="M226" s="582"/>
      <c r="N226" s="582"/>
      <c r="O226" s="582"/>
      <c r="P226" s="582"/>
      <c r="Q226" s="582"/>
      <c r="R226" s="582"/>
      <c r="S226" s="582"/>
      <c r="T226" s="582"/>
      <c r="U226" s="582"/>
      <c r="V226" s="582"/>
      <c r="W226" s="901"/>
      <c r="X226" s="919"/>
      <c r="Y226" s="1107"/>
      <c r="Z226" s="1054"/>
      <c r="AA226" s="1054"/>
      <c r="AB226" s="1054"/>
      <c r="AC226" s="1054"/>
      <c r="AD226" s="1054"/>
      <c r="AE226" s="1054"/>
      <c r="AF226" s="1054"/>
      <c r="AG226" s="1054"/>
      <c r="AH226" s="1054"/>
      <c r="AI226" s="1054"/>
      <c r="AJ226" s="1054"/>
      <c r="AK226" s="1054"/>
      <c r="AL226" s="1054"/>
      <c r="AM226" s="1054"/>
      <c r="AN226" s="1054"/>
      <c r="AO226" s="1054"/>
      <c r="AP226" s="1054"/>
      <c r="AQ226" s="1054"/>
      <c r="AR226" s="1054"/>
      <c r="AS226" s="1054"/>
      <c r="AT226" s="1054"/>
      <c r="AU226" s="1454"/>
      <c r="AV226" s="1454"/>
      <c r="AW226" s="1454"/>
      <c r="AX226" s="1454"/>
      <c r="AY226" s="1454"/>
      <c r="AZ226" s="1454"/>
      <c r="BA226" s="1429"/>
      <c r="BB226" s="1429"/>
      <c r="BC226" s="1411"/>
      <c r="BH226" s="1199"/>
    </row>
    <row r="227" spans="1:60" ht="7.5" customHeight="1" thickBot="1">
      <c r="F227" s="918"/>
      <c r="G227" s="581"/>
      <c r="H227" s="581"/>
      <c r="I227" s="581"/>
      <c r="J227" s="581"/>
      <c r="K227" s="581"/>
      <c r="L227" s="582"/>
      <c r="M227" s="582"/>
      <c r="N227" s="582"/>
      <c r="O227" s="582"/>
      <c r="P227" s="582"/>
      <c r="Q227" s="582"/>
      <c r="R227" s="582"/>
      <c r="S227" s="582"/>
      <c r="T227" s="582"/>
      <c r="U227" s="582"/>
      <c r="V227" s="582"/>
      <c r="W227" s="899"/>
      <c r="X227" s="900"/>
      <c r="Y227" s="1102"/>
    </row>
    <row r="228" spans="1:60" ht="13.5" thickBot="1">
      <c r="A228" s="317" t="s">
        <v>838</v>
      </c>
      <c r="B228" s="1335">
        <f>B225+B122</f>
        <v>0</v>
      </c>
      <c r="C228" s="1329">
        <f>IFERROR(SUM(C125:C224,C22:C116)/(B228-SUM(B117:B121)),0)</f>
        <v>0</v>
      </c>
      <c r="D228" s="1334">
        <f>D225+D122</f>
        <v>0</v>
      </c>
      <c r="E228" s="1333">
        <f>IFERROR(D228/B228,0)</f>
        <v>0</v>
      </c>
      <c r="F228" s="631"/>
      <c r="G228" s="631"/>
      <c r="H228" s="1345">
        <f>H225+H122</f>
        <v>0</v>
      </c>
      <c r="I228" s="1337"/>
      <c r="J228" s="1337"/>
      <c r="K228" s="579"/>
      <c r="L228" s="1344">
        <f t="shared" ref="L228:V228" si="105">IFERROR(SUM(L125:L224,L22:L116)/($H$228-SUM($H$117:$H$121)),0)</f>
        <v>0</v>
      </c>
      <c r="M228" s="841">
        <f>IFERROR(SUM(M125:M224,M22:M116)/($H$228-SUM($H$117:$H$121)),0)</f>
        <v>0</v>
      </c>
      <c r="N228" s="841">
        <f>IFERROR(SUM(N125:N224,N22:N116)/($H$228-SUM($H$117:$H$121)),0)</f>
        <v>0</v>
      </c>
      <c r="O228" s="841">
        <f>IFERROR(SUM(O125:O224,O22:O116)/($H$228-SUM($H$117:$H$121)),0)</f>
        <v>0</v>
      </c>
      <c r="P228" s="841">
        <f>IFERROR(SUM(P125:P224,P22:P116)/($H$228-SUM($H$117:$H$121)),0)</f>
        <v>0</v>
      </c>
      <c r="Q228" s="841">
        <f t="shared" si="105"/>
        <v>0</v>
      </c>
      <c r="R228" s="841">
        <f t="shared" si="105"/>
        <v>0</v>
      </c>
      <c r="S228" s="841">
        <f t="shared" si="105"/>
        <v>0</v>
      </c>
      <c r="T228" s="841">
        <f t="shared" si="105"/>
        <v>0</v>
      </c>
      <c r="U228" s="841">
        <f t="shared" si="105"/>
        <v>0</v>
      </c>
      <c r="V228" s="841">
        <f t="shared" si="105"/>
        <v>0</v>
      </c>
      <c r="W228" s="826">
        <f>W225+W122</f>
        <v>0</v>
      </c>
      <c r="X228" s="827">
        <f>IFERROR(W228/H228,0)</f>
        <v>0</v>
      </c>
      <c r="Y228" s="1052"/>
      <c r="Z228" s="1052"/>
      <c r="AA228" s="1052"/>
      <c r="AB228" s="1052"/>
      <c r="AC228" s="1052"/>
      <c r="AD228" s="1052"/>
      <c r="AE228" s="1052"/>
      <c r="AF228" s="1052"/>
      <c r="AG228" s="1052"/>
      <c r="AH228" s="1052"/>
      <c r="AI228" s="1052"/>
      <c r="AJ228" s="1052"/>
      <c r="AK228" s="1052"/>
      <c r="AL228" s="1052"/>
      <c r="AM228" s="1052"/>
      <c r="AN228" s="1052"/>
      <c r="AO228" s="1052"/>
      <c r="AP228" s="1052"/>
      <c r="AQ228" s="1052"/>
      <c r="AR228" s="1052"/>
      <c r="AS228" s="1052"/>
      <c r="AT228" s="1052"/>
      <c r="AU228" s="1451"/>
      <c r="AV228" s="1451"/>
      <c r="AW228" s="1451"/>
      <c r="AX228" s="1451"/>
      <c r="AY228" s="1451"/>
      <c r="AZ228" s="1451"/>
      <c r="BA228" s="1426"/>
      <c r="BB228" s="1426"/>
      <c r="BC228" s="1408"/>
      <c r="BH228" s="1199"/>
    </row>
    <row r="229" spans="1:60">
      <c r="F229" s="911"/>
      <c r="G229" s="1314"/>
      <c r="H229" s="1341">
        <f>IFERROR(H122/H228,0)</f>
        <v>0</v>
      </c>
      <c r="I229" s="1342" t="s">
        <v>848</v>
      </c>
      <c r="J229" s="1343"/>
      <c r="K229" s="1343"/>
      <c r="L229" s="1343"/>
      <c r="M229" s="582"/>
      <c r="W229" s="645"/>
      <c r="X229" s="920"/>
      <c r="Y229" s="1108"/>
      <c r="Z229" s="1055"/>
      <c r="AA229" s="1055"/>
      <c r="AB229" s="1055"/>
      <c r="AC229" s="1055"/>
      <c r="AD229" s="1055"/>
      <c r="AE229" s="1055"/>
      <c r="AF229" s="1055"/>
      <c r="AG229" s="1055"/>
      <c r="AH229" s="1055"/>
      <c r="AI229" s="1055"/>
      <c r="AJ229" s="1055"/>
      <c r="AK229" s="1055"/>
      <c r="AL229" s="1055"/>
      <c r="AM229" s="1055"/>
      <c r="AN229" s="1055"/>
      <c r="AO229" s="1055"/>
      <c r="AP229" s="1055"/>
      <c r="AQ229" s="1055"/>
      <c r="AR229" s="1055"/>
      <c r="AS229" s="1055"/>
      <c r="AT229" s="1055"/>
      <c r="AU229" s="1455"/>
      <c r="AV229" s="1455"/>
      <c r="AW229" s="1455"/>
      <c r="AX229" s="1455"/>
      <c r="AY229" s="1455"/>
      <c r="AZ229" s="1455"/>
      <c r="BA229" s="1430"/>
      <c r="BB229" s="1430"/>
      <c r="BC229" s="1412"/>
    </row>
    <row r="230" spans="1:60">
      <c r="A230" s="317" t="s">
        <v>516</v>
      </c>
      <c r="F230" s="924" t="s">
        <v>516</v>
      </c>
      <c r="G230" s="317"/>
      <c r="L230" s="582"/>
      <c r="M230" s="582"/>
      <c r="O230" s="1648" t="s">
        <v>113</v>
      </c>
      <c r="P230" s="1648"/>
      <c r="Q230" s="1648"/>
      <c r="R230" s="1648"/>
      <c r="S230" s="1648"/>
      <c r="T230" s="1648"/>
      <c r="U230" s="1648"/>
      <c r="V230" s="1648"/>
      <c r="W230" s="1648"/>
      <c r="X230" s="1649"/>
      <c r="Y230" s="1109"/>
      <c r="Z230" s="1050"/>
      <c r="AA230" s="1050"/>
      <c r="AB230" s="1050"/>
      <c r="AC230" s="1050"/>
      <c r="AD230" s="1050"/>
      <c r="AE230" s="1050"/>
      <c r="AF230" s="1050"/>
      <c r="AG230" s="1050"/>
      <c r="AH230" s="1050"/>
      <c r="AI230" s="1050"/>
      <c r="AJ230" s="1050"/>
      <c r="AK230" s="1050"/>
      <c r="AL230" s="1050"/>
      <c r="AM230" s="1050"/>
      <c r="AN230" s="1050"/>
      <c r="AO230" s="1050"/>
      <c r="AP230" s="1050"/>
      <c r="AQ230" s="1050"/>
      <c r="AR230" s="1050"/>
      <c r="AS230" s="1050"/>
      <c r="AT230" s="1050"/>
      <c r="AU230" s="1050"/>
      <c r="AV230" s="1050"/>
      <c r="AW230" s="1050"/>
      <c r="AX230" s="1050"/>
      <c r="AY230" s="1050"/>
      <c r="AZ230" s="1050"/>
      <c r="BA230" s="1431"/>
      <c r="BB230" s="1431"/>
      <c r="BC230" s="1405"/>
    </row>
    <row r="231" spans="1:60">
      <c r="A231" s="828"/>
      <c r="B231" s="1093"/>
      <c r="C231" s="1509"/>
      <c r="D231" s="1509"/>
      <c r="E231" s="1328">
        <f t="shared" ref="E231:E234" si="106">IFERROR(D231/B231,0)</f>
        <v>0</v>
      </c>
      <c r="F231" s="829"/>
      <c r="G231" s="1036"/>
      <c r="H231" s="934"/>
      <c r="I231" s="839"/>
      <c r="J231" s="839"/>
      <c r="K231" s="889"/>
      <c r="L231" s="888">
        <f t="shared" ref="L231:L245" si="107">IFERROR(K231*H231,"")</f>
        <v>0</v>
      </c>
      <c r="M231" s="577"/>
      <c r="N231" s="577"/>
      <c r="O231" s="575"/>
      <c r="P231" s="575"/>
      <c r="Q231" s="575"/>
      <c r="R231" s="575"/>
      <c r="S231" s="575"/>
      <c r="T231" s="575"/>
      <c r="U231" s="575"/>
      <c r="V231" s="575"/>
      <c r="W231" s="576">
        <f t="shared" ref="W231:W245" si="108">IFERROR(IF(F231&lt;&gt;"GfB",(SUM(L231:O231,Q231,U231)*12+(S231+T231))*(100+$O$12+$O$13)%+((P231+R231+V231)*12),(SUM(L231:O231,Q231,U231)*12+(S231+T231))*(100+$O$15+$O$13)%+((P231+R231+V231)*12)),0)</f>
        <v>0</v>
      </c>
      <c r="X231" s="910">
        <f t="shared" ref="X231:X241" si="109">IF(ISERROR(W231/H231),0,(W231/H231))</f>
        <v>0</v>
      </c>
      <c r="Y231" s="1096"/>
      <c r="Z231" s="1140">
        <f t="shared" ref="Z231:Z245" si="110">(IF(AND($G231="PFK/BFK",$H231&gt;0,$K231&gt;0),($L231+$M231),0))</f>
        <v>0</v>
      </c>
      <c r="AA231" s="1083">
        <f t="shared" ref="AA231:AA245" si="111">(IF(AND($G231="PFK/BFK",$H231&gt;0,$K231&gt;0),$N231,0))</f>
        <v>0</v>
      </c>
      <c r="AB231" s="1083">
        <f t="shared" ref="AB231:AB245" si="112">(IF(AND($G231="PFK/BFK",$H231&gt;0,$K231&gt;0),($O231+$P231),0))</f>
        <v>0</v>
      </c>
      <c r="AC231" s="1083">
        <f t="shared" ref="AC231:AC245" si="113">(IF(AND($G231="PFK/BFK",$H231&gt;0,$K231&gt;0),(($S231+$T231)/12),0))</f>
        <v>0</v>
      </c>
      <c r="AD231" s="1141">
        <f t="shared" ref="AD231:AD245" si="114">(IF(AND($G231="PK/BK",$H231&gt;0,$K231&gt;0),($L231+$M231),0))</f>
        <v>0</v>
      </c>
      <c r="AE231" s="1084">
        <f t="shared" ref="AE231:AE245" si="115">(IF(AND($G231="PK/BK",$H231&gt;0,$K231&gt;0),$N231,0))</f>
        <v>0</v>
      </c>
      <c r="AF231" s="1084">
        <f t="shared" ref="AF231:AF245" si="116">(IF(AND($G231="PK/BK",$H231&gt;0,$K231&gt;0),($O231+$P231),0))</f>
        <v>0</v>
      </c>
      <c r="AG231" s="1084">
        <f t="shared" ref="AG231:AG245" si="117">(IF(AND($G231="PK/BK",$H231&gt;0,$K231&gt;0),(($S231+$T231)/12),0))</f>
        <v>0</v>
      </c>
      <c r="AH231" s="1142">
        <f t="shared" ref="AH231:AH245" si="118">(IF(AND($G231="PK/BK o.",$H231&gt;0,$K231&gt;0),($L231+$M231),0))</f>
        <v>0</v>
      </c>
      <c r="AI231" s="1085">
        <f t="shared" ref="AI231:AI245" si="119">(IF(AND($G231="PK/BK o.",$H231&gt;0,$K231&gt;0),$N231,0))</f>
        <v>0</v>
      </c>
      <c r="AJ231" s="1085">
        <f t="shared" ref="AJ231:AJ245" si="120">(IF(AND($G231="PK/BK o.",$H231&gt;0,$K231&gt;0),($O231+$P231),0))</f>
        <v>0</v>
      </c>
      <c r="AK231" s="1085">
        <f t="shared" ref="AK231:AK245" si="121">(IF(AND($G231="PK/BK o.",$H231&gt;0,$K231&gt;0),(($S231+$T231)/12),0))</f>
        <v>0</v>
      </c>
      <c r="AL231" s="1067">
        <f t="shared" ref="AL231:AL245" si="122">IF(AND($G231="PFK/BFK",$H231&gt;0,$K231&gt;0),$H231,0)</f>
        <v>0</v>
      </c>
      <c r="AM231" s="1067">
        <f t="shared" ref="AM231:AM245" si="123">IF(AND($G231="PK/BK",$H231&gt;0,$K231&gt;0),$H231,0)</f>
        <v>0</v>
      </c>
      <c r="AN231" s="1067">
        <f t="shared" ref="AN231:AN245" si="124">IF(AND($G231="PK/BK o.",$H231&gt;0,$K231&gt;0),$H231,0)</f>
        <v>0</v>
      </c>
      <c r="AO231" s="1068">
        <f t="shared" ref="AO231:AO245" si="125">IF(AND($G231="PFK/BFK",$H231&gt;0,$K231&gt;0),$W231,0)</f>
        <v>0</v>
      </c>
      <c r="AP231" s="1068">
        <f t="shared" ref="AP231:AP245" si="126">IF(AND($G231="PK/BK",$H231&gt;0,$K231&gt;0),$W231,0)</f>
        <v>0</v>
      </c>
      <c r="AQ231" s="1068">
        <f t="shared" ref="AQ231:AQ245" si="127">IF(AND($G231="PK/BK o.",$H231&gt;0,$K231&gt;0),$W231,0)</f>
        <v>0</v>
      </c>
      <c r="AR231" s="1382">
        <f>AL231</f>
        <v>0</v>
      </c>
      <c r="AS231" s="1382">
        <f>AM231</f>
        <v>0</v>
      </c>
      <c r="AT231" s="1382">
        <f>AN231</f>
        <v>0</v>
      </c>
      <c r="AU231" s="1449"/>
      <c r="AV231" s="1449"/>
      <c r="AW231" s="1449"/>
      <c r="AX231" s="1449"/>
      <c r="AY231" s="1449"/>
      <c r="AZ231" s="1449"/>
      <c r="BA231" s="1424"/>
      <c r="BB231" s="1424"/>
      <c r="BC231" s="1406"/>
    </row>
    <row r="232" spans="1:60">
      <c r="A232" s="828"/>
      <c r="B232" s="1093"/>
      <c r="C232" s="1509"/>
      <c r="D232" s="1509"/>
      <c r="E232" s="1328">
        <f t="shared" si="106"/>
        <v>0</v>
      </c>
      <c r="F232" s="1130"/>
      <c r="G232" s="1036"/>
      <c r="H232" s="934"/>
      <c r="I232" s="839"/>
      <c r="J232" s="839"/>
      <c r="K232" s="889"/>
      <c r="L232" s="888">
        <f t="shared" si="107"/>
        <v>0</v>
      </c>
      <c r="M232" s="577"/>
      <c r="N232" s="577"/>
      <c r="O232" s="577"/>
      <c r="P232" s="577"/>
      <c r="Q232" s="577"/>
      <c r="R232" s="577"/>
      <c r="S232" s="577"/>
      <c r="T232" s="577"/>
      <c r="U232" s="577"/>
      <c r="V232" s="577"/>
      <c r="W232" s="576">
        <f t="shared" si="108"/>
        <v>0</v>
      </c>
      <c r="X232" s="916">
        <f t="shared" si="109"/>
        <v>0</v>
      </c>
      <c r="Y232" s="1096"/>
      <c r="Z232" s="1140">
        <f t="shared" si="110"/>
        <v>0</v>
      </c>
      <c r="AA232" s="1083">
        <f t="shared" si="111"/>
        <v>0</v>
      </c>
      <c r="AB232" s="1083">
        <f t="shared" si="112"/>
        <v>0</v>
      </c>
      <c r="AC232" s="1083">
        <f t="shared" si="113"/>
        <v>0</v>
      </c>
      <c r="AD232" s="1141">
        <f t="shared" si="114"/>
        <v>0</v>
      </c>
      <c r="AE232" s="1084">
        <f t="shared" si="115"/>
        <v>0</v>
      </c>
      <c r="AF232" s="1084">
        <f t="shared" si="116"/>
        <v>0</v>
      </c>
      <c r="AG232" s="1084">
        <f t="shared" si="117"/>
        <v>0</v>
      </c>
      <c r="AH232" s="1142">
        <f t="shared" si="118"/>
        <v>0</v>
      </c>
      <c r="AI232" s="1085">
        <f t="shared" si="119"/>
        <v>0</v>
      </c>
      <c r="AJ232" s="1085">
        <f t="shared" si="120"/>
        <v>0</v>
      </c>
      <c r="AK232" s="1085">
        <f t="shared" si="121"/>
        <v>0</v>
      </c>
      <c r="AL232" s="1067">
        <f t="shared" si="122"/>
        <v>0</v>
      </c>
      <c r="AM232" s="1067">
        <f t="shared" si="123"/>
        <v>0</v>
      </c>
      <c r="AN232" s="1067">
        <f t="shared" si="124"/>
        <v>0</v>
      </c>
      <c r="AO232" s="1068">
        <f t="shared" si="125"/>
        <v>0</v>
      </c>
      <c r="AP232" s="1068">
        <f t="shared" si="126"/>
        <v>0</v>
      </c>
      <c r="AQ232" s="1068">
        <f t="shared" si="127"/>
        <v>0</v>
      </c>
      <c r="AR232" s="1382">
        <f t="shared" ref="AR232:AR245" si="128">AL232</f>
        <v>0</v>
      </c>
      <c r="AS232" s="1382">
        <f t="shared" ref="AS232:AS245" si="129">AM232</f>
        <v>0</v>
      </c>
      <c r="AT232" s="1382">
        <f t="shared" ref="AT232:AT245" si="130">AN232</f>
        <v>0</v>
      </c>
      <c r="AU232" s="1449"/>
      <c r="AV232" s="1449"/>
      <c r="AW232" s="1449"/>
      <c r="AX232" s="1449"/>
      <c r="AY232" s="1449"/>
      <c r="AZ232" s="1449"/>
      <c r="BA232" s="1424"/>
      <c r="BB232" s="1424"/>
      <c r="BC232" s="1406"/>
    </row>
    <row r="233" spans="1:60">
      <c r="A233" s="828"/>
      <c r="B233" s="1093"/>
      <c r="C233" s="1509"/>
      <c r="D233" s="1509"/>
      <c r="E233" s="1328">
        <f t="shared" si="106"/>
        <v>0</v>
      </c>
      <c r="F233" s="828"/>
      <c r="G233" s="1036"/>
      <c r="H233" s="934"/>
      <c r="I233" s="839"/>
      <c r="J233" s="839"/>
      <c r="K233" s="889"/>
      <c r="L233" s="888">
        <f t="shared" si="107"/>
        <v>0</v>
      </c>
      <c r="M233" s="577"/>
      <c r="N233" s="577"/>
      <c r="O233" s="577"/>
      <c r="P233" s="577"/>
      <c r="Q233" s="577"/>
      <c r="R233" s="577"/>
      <c r="S233" s="577"/>
      <c r="T233" s="577"/>
      <c r="U233" s="577"/>
      <c r="V233" s="577"/>
      <c r="W233" s="576">
        <f t="shared" si="108"/>
        <v>0</v>
      </c>
      <c r="X233" s="916">
        <f t="shared" si="109"/>
        <v>0</v>
      </c>
      <c r="Y233" s="1096"/>
      <c r="Z233" s="1140">
        <f t="shared" si="110"/>
        <v>0</v>
      </c>
      <c r="AA233" s="1083">
        <f t="shared" si="111"/>
        <v>0</v>
      </c>
      <c r="AB233" s="1083">
        <f t="shared" si="112"/>
        <v>0</v>
      </c>
      <c r="AC233" s="1083">
        <f t="shared" si="113"/>
        <v>0</v>
      </c>
      <c r="AD233" s="1141">
        <f t="shared" si="114"/>
        <v>0</v>
      </c>
      <c r="AE233" s="1084">
        <f t="shared" si="115"/>
        <v>0</v>
      </c>
      <c r="AF233" s="1084">
        <f t="shared" si="116"/>
        <v>0</v>
      </c>
      <c r="AG233" s="1084">
        <f t="shared" si="117"/>
        <v>0</v>
      </c>
      <c r="AH233" s="1142">
        <f t="shared" si="118"/>
        <v>0</v>
      </c>
      <c r="AI233" s="1085">
        <f t="shared" si="119"/>
        <v>0</v>
      </c>
      <c r="AJ233" s="1085">
        <f t="shared" si="120"/>
        <v>0</v>
      </c>
      <c r="AK233" s="1085">
        <f t="shared" si="121"/>
        <v>0</v>
      </c>
      <c r="AL233" s="1067">
        <f t="shared" si="122"/>
        <v>0</v>
      </c>
      <c r="AM233" s="1067">
        <f t="shared" si="123"/>
        <v>0</v>
      </c>
      <c r="AN233" s="1067">
        <f t="shared" si="124"/>
        <v>0</v>
      </c>
      <c r="AO233" s="1068">
        <f t="shared" si="125"/>
        <v>0</v>
      </c>
      <c r="AP233" s="1068">
        <f t="shared" si="126"/>
        <v>0</v>
      </c>
      <c r="AQ233" s="1068">
        <f t="shared" si="127"/>
        <v>0</v>
      </c>
      <c r="AR233" s="1382">
        <f t="shared" si="128"/>
        <v>0</v>
      </c>
      <c r="AS233" s="1382">
        <f t="shared" si="129"/>
        <v>0</v>
      </c>
      <c r="AT233" s="1382">
        <f t="shared" si="130"/>
        <v>0</v>
      </c>
      <c r="AU233" s="1449"/>
      <c r="AV233" s="1449"/>
      <c r="AW233" s="1449"/>
      <c r="AX233" s="1449"/>
      <c r="AY233" s="1449"/>
      <c r="AZ233" s="1449"/>
      <c r="BA233" s="1424"/>
      <c r="BB233" s="1424"/>
      <c r="BC233" s="1406"/>
    </row>
    <row r="234" spans="1:60">
      <c r="A234" s="828"/>
      <c r="B234" s="1093"/>
      <c r="C234" s="1509"/>
      <c r="D234" s="1509"/>
      <c r="E234" s="1328">
        <f t="shared" si="106"/>
        <v>0</v>
      </c>
      <c r="F234" s="828"/>
      <c r="G234" s="1036"/>
      <c r="H234" s="934"/>
      <c r="I234" s="839"/>
      <c r="J234" s="839"/>
      <c r="K234" s="889"/>
      <c r="L234" s="888">
        <f t="shared" si="107"/>
        <v>0</v>
      </c>
      <c r="M234" s="577"/>
      <c r="N234" s="577"/>
      <c r="O234" s="577"/>
      <c r="P234" s="577"/>
      <c r="Q234" s="577"/>
      <c r="R234" s="577"/>
      <c r="S234" s="577"/>
      <c r="T234" s="577"/>
      <c r="U234" s="577"/>
      <c r="V234" s="577"/>
      <c r="W234" s="576">
        <f t="shared" si="108"/>
        <v>0</v>
      </c>
      <c r="X234" s="916">
        <f t="shared" si="109"/>
        <v>0</v>
      </c>
      <c r="Y234" s="1096"/>
      <c r="Z234" s="1140">
        <f t="shared" si="110"/>
        <v>0</v>
      </c>
      <c r="AA234" s="1083">
        <f t="shared" si="111"/>
        <v>0</v>
      </c>
      <c r="AB234" s="1083">
        <f t="shared" si="112"/>
        <v>0</v>
      </c>
      <c r="AC234" s="1083">
        <f t="shared" si="113"/>
        <v>0</v>
      </c>
      <c r="AD234" s="1141">
        <f t="shared" si="114"/>
        <v>0</v>
      </c>
      <c r="AE234" s="1084">
        <f t="shared" si="115"/>
        <v>0</v>
      </c>
      <c r="AF234" s="1084">
        <f t="shared" si="116"/>
        <v>0</v>
      </c>
      <c r="AG234" s="1084">
        <f t="shared" si="117"/>
        <v>0</v>
      </c>
      <c r="AH234" s="1142">
        <f t="shared" si="118"/>
        <v>0</v>
      </c>
      <c r="AI234" s="1085">
        <f t="shared" si="119"/>
        <v>0</v>
      </c>
      <c r="AJ234" s="1085">
        <f t="shared" si="120"/>
        <v>0</v>
      </c>
      <c r="AK234" s="1085">
        <f t="shared" si="121"/>
        <v>0</v>
      </c>
      <c r="AL234" s="1067">
        <f t="shared" si="122"/>
        <v>0</v>
      </c>
      <c r="AM234" s="1067">
        <f t="shared" si="123"/>
        <v>0</v>
      </c>
      <c r="AN234" s="1067">
        <f t="shared" si="124"/>
        <v>0</v>
      </c>
      <c r="AO234" s="1068">
        <f t="shared" si="125"/>
        <v>0</v>
      </c>
      <c r="AP234" s="1068">
        <f t="shared" si="126"/>
        <v>0</v>
      </c>
      <c r="AQ234" s="1068">
        <f t="shared" si="127"/>
        <v>0</v>
      </c>
      <c r="AR234" s="1382">
        <f t="shared" si="128"/>
        <v>0</v>
      </c>
      <c r="AS234" s="1382">
        <f t="shared" si="129"/>
        <v>0</v>
      </c>
      <c r="AT234" s="1382">
        <f t="shared" si="130"/>
        <v>0</v>
      </c>
      <c r="AU234" s="1449"/>
      <c r="AV234" s="1449"/>
      <c r="AW234" s="1449"/>
      <c r="AX234" s="1449"/>
      <c r="AY234" s="1449"/>
      <c r="AZ234" s="1449"/>
      <c r="BA234" s="1424"/>
      <c r="BB234" s="1424"/>
      <c r="BC234" s="1406"/>
    </row>
    <row r="235" spans="1:60">
      <c r="A235" s="828"/>
      <c r="B235" s="1093"/>
      <c r="C235" s="1509"/>
      <c r="D235" s="1509"/>
      <c r="E235" s="1328">
        <f t="shared" ref="E235:E245" si="131">IFERROR(D235/B235,0)</f>
        <v>0</v>
      </c>
      <c r="F235" s="828"/>
      <c r="G235" s="1036"/>
      <c r="H235" s="934"/>
      <c r="I235" s="839"/>
      <c r="J235" s="839"/>
      <c r="K235" s="889"/>
      <c r="L235" s="888">
        <f t="shared" si="107"/>
        <v>0</v>
      </c>
      <c r="M235" s="577"/>
      <c r="N235" s="577"/>
      <c r="O235" s="577"/>
      <c r="P235" s="577"/>
      <c r="Q235" s="577"/>
      <c r="R235" s="577"/>
      <c r="S235" s="577"/>
      <c r="T235" s="577"/>
      <c r="U235" s="577"/>
      <c r="V235" s="577"/>
      <c r="W235" s="576">
        <f t="shared" si="108"/>
        <v>0</v>
      </c>
      <c r="X235" s="916">
        <f t="shared" si="109"/>
        <v>0</v>
      </c>
      <c r="Y235" s="1096"/>
      <c r="Z235" s="1140">
        <f t="shared" si="110"/>
        <v>0</v>
      </c>
      <c r="AA235" s="1083">
        <f t="shared" si="111"/>
        <v>0</v>
      </c>
      <c r="AB235" s="1083">
        <f t="shared" si="112"/>
        <v>0</v>
      </c>
      <c r="AC235" s="1083">
        <f t="shared" si="113"/>
        <v>0</v>
      </c>
      <c r="AD235" s="1141">
        <f t="shared" si="114"/>
        <v>0</v>
      </c>
      <c r="AE235" s="1084">
        <f t="shared" si="115"/>
        <v>0</v>
      </c>
      <c r="AF235" s="1084">
        <f t="shared" si="116"/>
        <v>0</v>
      </c>
      <c r="AG235" s="1084">
        <f t="shared" si="117"/>
        <v>0</v>
      </c>
      <c r="AH235" s="1142">
        <f t="shared" si="118"/>
        <v>0</v>
      </c>
      <c r="AI235" s="1085">
        <f t="shared" si="119"/>
        <v>0</v>
      </c>
      <c r="AJ235" s="1085">
        <f t="shared" si="120"/>
        <v>0</v>
      </c>
      <c r="AK235" s="1085">
        <f t="shared" si="121"/>
        <v>0</v>
      </c>
      <c r="AL235" s="1067">
        <f t="shared" si="122"/>
        <v>0</v>
      </c>
      <c r="AM235" s="1067">
        <f t="shared" si="123"/>
        <v>0</v>
      </c>
      <c r="AN235" s="1067">
        <f t="shared" si="124"/>
        <v>0</v>
      </c>
      <c r="AO235" s="1068">
        <f t="shared" si="125"/>
        <v>0</v>
      </c>
      <c r="AP235" s="1068">
        <f t="shared" si="126"/>
        <v>0</v>
      </c>
      <c r="AQ235" s="1068">
        <f t="shared" si="127"/>
        <v>0</v>
      </c>
      <c r="AR235" s="1382">
        <f t="shared" si="128"/>
        <v>0</v>
      </c>
      <c r="AS235" s="1382">
        <f t="shared" si="129"/>
        <v>0</v>
      </c>
      <c r="AT235" s="1382">
        <f t="shared" si="130"/>
        <v>0</v>
      </c>
      <c r="AU235" s="1449"/>
      <c r="AV235" s="1449"/>
      <c r="AW235" s="1449"/>
      <c r="AX235" s="1449"/>
      <c r="AY235" s="1449"/>
      <c r="AZ235" s="1449"/>
      <c r="BA235" s="1424"/>
      <c r="BB235" s="1424"/>
      <c r="BC235" s="1406"/>
    </row>
    <row r="236" spans="1:60">
      <c r="A236" s="828"/>
      <c r="B236" s="1093"/>
      <c r="C236" s="1509"/>
      <c r="D236" s="1509"/>
      <c r="E236" s="1328">
        <f t="shared" si="131"/>
        <v>0</v>
      </c>
      <c r="F236" s="828"/>
      <c r="G236" s="1036"/>
      <c r="H236" s="934"/>
      <c r="I236" s="839"/>
      <c r="J236" s="839"/>
      <c r="K236" s="889"/>
      <c r="L236" s="888">
        <f t="shared" si="107"/>
        <v>0</v>
      </c>
      <c r="M236" s="577"/>
      <c r="N236" s="577"/>
      <c r="O236" s="577"/>
      <c r="P236" s="577"/>
      <c r="Q236" s="577"/>
      <c r="R236" s="577"/>
      <c r="S236" s="577"/>
      <c r="T236" s="577"/>
      <c r="U236" s="577"/>
      <c r="V236" s="577"/>
      <c r="W236" s="576">
        <f t="shared" si="108"/>
        <v>0</v>
      </c>
      <c r="X236" s="916">
        <f t="shared" si="109"/>
        <v>0</v>
      </c>
      <c r="Y236" s="1096"/>
      <c r="Z236" s="1140">
        <f t="shared" si="110"/>
        <v>0</v>
      </c>
      <c r="AA236" s="1083">
        <f t="shared" si="111"/>
        <v>0</v>
      </c>
      <c r="AB236" s="1083">
        <f t="shared" si="112"/>
        <v>0</v>
      </c>
      <c r="AC236" s="1083">
        <f t="shared" si="113"/>
        <v>0</v>
      </c>
      <c r="AD236" s="1141">
        <f t="shared" si="114"/>
        <v>0</v>
      </c>
      <c r="AE236" s="1084">
        <f t="shared" si="115"/>
        <v>0</v>
      </c>
      <c r="AF236" s="1084">
        <f t="shared" si="116"/>
        <v>0</v>
      </c>
      <c r="AG236" s="1084">
        <f t="shared" si="117"/>
        <v>0</v>
      </c>
      <c r="AH236" s="1142">
        <f t="shared" si="118"/>
        <v>0</v>
      </c>
      <c r="AI236" s="1085">
        <f t="shared" si="119"/>
        <v>0</v>
      </c>
      <c r="AJ236" s="1085">
        <f t="shared" si="120"/>
        <v>0</v>
      </c>
      <c r="AK236" s="1085">
        <f t="shared" si="121"/>
        <v>0</v>
      </c>
      <c r="AL236" s="1067">
        <f t="shared" si="122"/>
        <v>0</v>
      </c>
      <c r="AM236" s="1067">
        <f t="shared" si="123"/>
        <v>0</v>
      </c>
      <c r="AN236" s="1067">
        <f t="shared" si="124"/>
        <v>0</v>
      </c>
      <c r="AO236" s="1068">
        <f t="shared" si="125"/>
        <v>0</v>
      </c>
      <c r="AP236" s="1068">
        <f t="shared" si="126"/>
        <v>0</v>
      </c>
      <c r="AQ236" s="1068">
        <f t="shared" si="127"/>
        <v>0</v>
      </c>
      <c r="AR236" s="1382">
        <f t="shared" si="128"/>
        <v>0</v>
      </c>
      <c r="AS236" s="1382">
        <f t="shared" si="129"/>
        <v>0</v>
      </c>
      <c r="AT236" s="1382">
        <f t="shared" si="130"/>
        <v>0</v>
      </c>
      <c r="AU236" s="1449"/>
      <c r="AV236" s="1449"/>
      <c r="AW236" s="1449"/>
      <c r="AX236" s="1449"/>
      <c r="AY236" s="1449"/>
      <c r="AZ236" s="1449"/>
      <c r="BA236" s="1424"/>
      <c r="BB236" s="1424"/>
      <c r="BC236" s="1406"/>
    </row>
    <row r="237" spans="1:60">
      <c r="A237" s="828"/>
      <c r="B237" s="1093"/>
      <c r="C237" s="1509"/>
      <c r="D237" s="1509"/>
      <c r="E237" s="1328">
        <f t="shared" si="131"/>
        <v>0</v>
      </c>
      <c r="F237" s="828"/>
      <c r="G237" s="1036"/>
      <c r="H237" s="934"/>
      <c r="I237" s="839"/>
      <c r="J237" s="839"/>
      <c r="K237" s="889"/>
      <c r="L237" s="888">
        <f t="shared" si="107"/>
        <v>0</v>
      </c>
      <c r="M237" s="577"/>
      <c r="N237" s="577"/>
      <c r="O237" s="577"/>
      <c r="P237" s="577"/>
      <c r="Q237" s="577"/>
      <c r="R237" s="577"/>
      <c r="S237" s="577"/>
      <c r="T237" s="577"/>
      <c r="U237" s="577"/>
      <c r="V237" s="577"/>
      <c r="W237" s="576">
        <f t="shared" si="108"/>
        <v>0</v>
      </c>
      <c r="X237" s="916">
        <f t="shared" si="109"/>
        <v>0</v>
      </c>
      <c r="Y237" s="1096"/>
      <c r="Z237" s="1140">
        <f t="shared" si="110"/>
        <v>0</v>
      </c>
      <c r="AA237" s="1083">
        <f t="shared" si="111"/>
        <v>0</v>
      </c>
      <c r="AB237" s="1083">
        <f t="shared" si="112"/>
        <v>0</v>
      </c>
      <c r="AC237" s="1083">
        <f t="shared" si="113"/>
        <v>0</v>
      </c>
      <c r="AD237" s="1141">
        <f t="shared" si="114"/>
        <v>0</v>
      </c>
      <c r="AE237" s="1084">
        <f t="shared" si="115"/>
        <v>0</v>
      </c>
      <c r="AF237" s="1084">
        <f t="shared" si="116"/>
        <v>0</v>
      </c>
      <c r="AG237" s="1084">
        <f t="shared" si="117"/>
        <v>0</v>
      </c>
      <c r="AH237" s="1142">
        <f t="shared" si="118"/>
        <v>0</v>
      </c>
      <c r="AI237" s="1085">
        <f t="shared" si="119"/>
        <v>0</v>
      </c>
      <c r="AJ237" s="1085">
        <f t="shared" si="120"/>
        <v>0</v>
      </c>
      <c r="AK237" s="1085">
        <f t="shared" si="121"/>
        <v>0</v>
      </c>
      <c r="AL237" s="1067">
        <f t="shared" si="122"/>
        <v>0</v>
      </c>
      <c r="AM237" s="1067">
        <f t="shared" si="123"/>
        <v>0</v>
      </c>
      <c r="AN237" s="1067">
        <f t="shared" si="124"/>
        <v>0</v>
      </c>
      <c r="AO237" s="1068">
        <f t="shared" si="125"/>
        <v>0</v>
      </c>
      <c r="AP237" s="1068">
        <f t="shared" si="126"/>
        <v>0</v>
      </c>
      <c r="AQ237" s="1068">
        <f t="shared" si="127"/>
        <v>0</v>
      </c>
      <c r="AR237" s="1382">
        <f t="shared" si="128"/>
        <v>0</v>
      </c>
      <c r="AS237" s="1382">
        <f t="shared" si="129"/>
        <v>0</v>
      </c>
      <c r="AT237" s="1382">
        <f t="shared" si="130"/>
        <v>0</v>
      </c>
      <c r="AU237" s="1449"/>
      <c r="AV237" s="1449"/>
      <c r="AW237" s="1449"/>
      <c r="AX237" s="1449"/>
      <c r="AY237" s="1449"/>
      <c r="AZ237" s="1449"/>
      <c r="BA237" s="1424"/>
      <c r="BB237" s="1424"/>
      <c r="BC237" s="1406"/>
    </row>
    <row r="238" spans="1:60">
      <c r="A238" s="828"/>
      <c r="B238" s="1093"/>
      <c r="C238" s="1509"/>
      <c r="D238" s="1509"/>
      <c r="E238" s="1328">
        <f t="shared" si="131"/>
        <v>0</v>
      </c>
      <c r="F238" s="828"/>
      <c r="G238" s="1036"/>
      <c r="H238" s="934"/>
      <c r="I238" s="839"/>
      <c r="J238" s="839"/>
      <c r="K238" s="889"/>
      <c r="L238" s="888">
        <f t="shared" si="107"/>
        <v>0</v>
      </c>
      <c r="M238" s="577"/>
      <c r="N238" s="577"/>
      <c r="O238" s="577"/>
      <c r="P238" s="577"/>
      <c r="Q238" s="577"/>
      <c r="R238" s="577"/>
      <c r="S238" s="577"/>
      <c r="T238" s="577"/>
      <c r="U238" s="577"/>
      <c r="V238" s="577"/>
      <c r="W238" s="576">
        <f t="shared" si="108"/>
        <v>0</v>
      </c>
      <c r="X238" s="916">
        <f t="shared" si="109"/>
        <v>0</v>
      </c>
      <c r="Y238" s="1096"/>
      <c r="Z238" s="1140">
        <f t="shared" si="110"/>
        <v>0</v>
      </c>
      <c r="AA238" s="1083">
        <f t="shared" si="111"/>
        <v>0</v>
      </c>
      <c r="AB238" s="1083">
        <f t="shared" si="112"/>
        <v>0</v>
      </c>
      <c r="AC238" s="1083">
        <f t="shared" si="113"/>
        <v>0</v>
      </c>
      <c r="AD238" s="1141">
        <f t="shared" si="114"/>
        <v>0</v>
      </c>
      <c r="AE238" s="1084">
        <f t="shared" si="115"/>
        <v>0</v>
      </c>
      <c r="AF238" s="1084">
        <f t="shared" si="116"/>
        <v>0</v>
      </c>
      <c r="AG238" s="1084">
        <f t="shared" si="117"/>
        <v>0</v>
      </c>
      <c r="AH238" s="1142">
        <f t="shared" si="118"/>
        <v>0</v>
      </c>
      <c r="AI238" s="1085">
        <f t="shared" si="119"/>
        <v>0</v>
      </c>
      <c r="AJ238" s="1085">
        <f t="shared" si="120"/>
        <v>0</v>
      </c>
      <c r="AK238" s="1085">
        <f t="shared" si="121"/>
        <v>0</v>
      </c>
      <c r="AL238" s="1067">
        <f t="shared" si="122"/>
        <v>0</v>
      </c>
      <c r="AM238" s="1067">
        <f t="shared" si="123"/>
        <v>0</v>
      </c>
      <c r="AN238" s="1067">
        <f t="shared" si="124"/>
        <v>0</v>
      </c>
      <c r="AO238" s="1068">
        <f t="shared" si="125"/>
        <v>0</v>
      </c>
      <c r="AP238" s="1068">
        <f t="shared" si="126"/>
        <v>0</v>
      </c>
      <c r="AQ238" s="1068">
        <f t="shared" si="127"/>
        <v>0</v>
      </c>
      <c r="AR238" s="1382">
        <f t="shared" si="128"/>
        <v>0</v>
      </c>
      <c r="AS238" s="1382">
        <f t="shared" si="129"/>
        <v>0</v>
      </c>
      <c r="AT238" s="1382">
        <f t="shared" si="130"/>
        <v>0</v>
      </c>
      <c r="AU238" s="1449"/>
      <c r="AV238" s="1449"/>
      <c r="AW238" s="1449"/>
      <c r="AX238" s="1449"/>
      <c r="AY238" s="1449"/>
      <c r="AZ238" s="1449"/>
      <c r="BA238" s="1424"/>
      <c r="BB238" s="1424"/>
      <c r="BC238" s="1406"/>
    </row>
    <row r="239" spans="1:60">
      <c r="A239" s="828"/>
      <c r="B239" s="1093"/>
      <c r="C239" s="1509"/>
      <c r="D239" s="1509"/>
      <c r="E239" s="1328">
        <f t="shared" si="131"/>
        <v>0</v>
      </c>
      <c r="F239" s="828"/>
      <c r="G239" s="1036"/>
      <c r="H239" s="934"/>
      <c r="I239" s="839"/>
      <c r="J239" s="839"/>
      <c r="K239" s="889"/>
      <c r="L239" s="888">
        <f t="shared" si="107"/>
        <v>0</v>
      </c>
      <c r="M239" s="577"/>
      <c r="N239" s="577"/>
      <c r="O239" s="577"/>
      <c r="P239" s="577"/>
      <c r="Q239" s="577"/>
      <c r="R239" s="577"/>
      <c r="S239" s="577"/>
      <c r="T239" s="577"/>
      <c r="U239" s="577"/>
      <c r="V239" s="577"/>
      <c r="W239" s="576">
        <f t="shared" si="108"/>
        <v>0</v>
      </c>
      <c r="X239" s="916">
        <f t="shared" si="109"/>
        <v>0</v>
      </c>
      <c r="Y239" s="1096"/>
      <c r="Z239" s="1140">
        <f t="shared" si="110"/>
        <v>0</v>
      </c>
      <c r="AA239" s="1083">
        <f t="shared" si="111"/>
        <v>0</v>
      </c>
      <c r="AB239" s="1083">
        <f t="shared" si="112"/>
        <v>0</v>
      </c>
      <c r="AC239" s="1083">
        <f t="shared" si="113"/>
        <v>0</v>
      </c>
      <c r="AD239" s="1141">
        <f t="shared" si="114"/>
        <v>0</v>
      </c>
      <c r="AE239" s="1084">
        <f t="shared" si="115"/>
        <v>0</v>
      </c>
      <c r="AF239" s="1084">
        <f t="shared" si="116"/>
        <v>0</v>
      </c>
      <c r="AG239" s="1084">
        <f t="shared" si="117"/>
        <v>0</v>
      </c>
      <c r="AH239" s="1142">
        <f t="shared" si="118"/>
        <v>0</v>
      </c>
      <c r="AI239" s="1085">
        <f t="shared" si="119"/>
        <v>0</v>
      </c>
      <c r="AJ239" s="1085">
        <f t="shared" si="120"/>
        <v>0</v>
      </c>
      <c r="AK239" s="1085">
        <f t="shared" si="121"/>
        <v>0</v>
      </c>
      <c r="AL239" s="1067">
        <f t="shared" si="122"/>
        <v>0</v>
      </c>
      <c r="AM239" s="1067">
        <f t="shared" si="123"/>
        <v>0</v>
      </c>
      <c r="AN239" s="1067">
        <f t="shared" si="124"/>
        <v>0</v>
      </c>
      <c r="AO239" s="1068">
        <f t="shared" si="125"/>
        <v>0</v>
      </c>
      <c r="AP239" s="1068">
        <f t="shared" si="126"/>
        <v>0</v>
      </c>
      <c r="AQ239" s="1068">
        <f t="shared" si="127"/>
        <v>0</v>
      </c>
      <c r="AR239" s="1382">
        <f t="shared" si="128"/>
        <v>0</v>
      </c>
      <c r="AS239" s="1382">
        <f t="shared" si="129"/>
        <v>0</v>
      </c>
      <c r="AT239" s="1382">
        <f t="shared" si="130"/>
        <v>0</v>
      </c>
      <c r="AU239" s="1449"/>
      <c r="AV239" s="1449"/>
      <c r="AW239" s="1449"/>
      <c r="AX239" s="1449"/>
      <c r="AY239" s="1449"/>
      <c r="AZ239" s="1449"/>
      <c r="BA239" s="1424"/>
      <c r="BB239" s="1424"/>
      <c r="BC239" s="1406"/>
    </row>
    <row r="240" spans="1:60">
      <c r="A240" s="828"/>
      <c r="B240" s="1093"/>
      <c r="C240" s="1509"/>
      <c r="D240" s="1509"/>
      <c r="E240" s="1328">
        <f t="shared" si="131"/>
        <v>0</v>
      </c>
      <c r="F240" s="828"/>
      <c r="G240" s="1036"/>
      <c r="H240" s="934"/>
      <c r="I240" s="839"/>
      <c r="J240" s="839"/>
      <c r="K240" s="889"/>
      <c r="L240" s="888">
        <f t="shared" si="107"/>
        <v>0</v>
      </c>
      <c r="M240" s="577"/>
      <c r="N240" s="577"/>
      <c r="O240" s="577"/>
      <c r="P240" s="577"/>
      <c r="Q240" s="577"/>
      <c r="R240" s="577"/>
      <c r="S240" s="577"/>
      <c r="T240" s="577"/>
      <c r="U240" s="577"/>
      <c r="V240" s="577"/>
      <c r="W240" s="576">
        <f t="shared" si="108"/>
        <v>0</v>
      </c>
      <c r="X240" s="916">
        <f t="shared" si="109"/>
        <v>0</v>
      </c>
      <c r="Y240" s="1096"/>
      <c r="Z240" s="1140">
        <f t="shared" si="110"/>
        <v>0</v>
      </c>
      <c r="AA240" s="1083">
        <f t="shared" si="111"/>
        <v>0</v>
      </c>
      <c r="AB240" s="1083">
        <f t="shared" si="112"/>
        <v>0</v>
      </c>
      <c r="AC240" s="1083">
        <f t="shared" si="113"/>
        <v>0</v>
      </c>
      <c r="AD240" s="1141">
        <f t="shared" si="114"/>
        <v>0</v>
      </c>
      <c r="AE240" s="1084">
        <f t="shared" si="115"/>
        <v>0</v>
      </c>
      <c r="AF240" s="1084">
        <f t="shared" si="116"/>
        <v>0</v>
      </c>
      <c r="AG240" s="1084">
        <f t="shared" si="117"/>
        <v>0</v>
      </c>
      <c r="AH240" s="1142">
        <f t="shared" si="118"/>
        <v>0</v>
      </c>
      <c r="AI240" s="1085">
        <f t="shared" si="119"/>
        <v>0</v>
      </c>
      <c r="AJ240" s="1085">
        <f t="shared" si="120"/>
        <v>0</v>
      </c>
      <c r="AK240" s="1085">
        <f t="shared" si="121"/>
        <v>0</v>
      </c>
      <c r="AL240" s="1067">
        <f t="shared" si="122"/>
        <v>0</v>
      </c>
      <c r="AM240" s="1067">
        <f t="shared" si="123"/>
        <v>0</v>
      </c>
      <c r="AN240" s="1067">
        <f t="shared" si="124"/>
        <v>0</v>
      </c>
      <c r="AO240" s="1068">
        <f t="shared" si="125"/>
        <v>0</v>
      </c>
      <c r="AP240" s="1068">
        <f t="shared" si="126"/>
        <v>0</v>
      </c>
      <c r="AQ240" s="1068">
        <f t="shared" si="127"/>
        <v>0</v>
      </c>
      <c r="AR240" s="1382">
        <f t="shared" si="128"/>
        <v>0</v>
      </c>
      <c r="AS240" s="1382">
        <f t="shared" si="129"/>
        <v>0</v>
      </c>
      <c r="AT240" s="1382">
        <f t="shared" si="130"/>
        <v>0</v>
      </c>
      <c r="AU240" s="1449"/>
      <c r="AV240" s="1449"/>
      <c r="AW240" s="1449"/>
      <c r="AX240" s="1449"/>
      <c r="AY240" s="1449"/>
      <c r="AZ240" s="1449"/>
      <c r="BA240" s="1424"/>
      <c r="BB240" s="1424"/>
      <c r="BC240" s="1406"/>
    </row>
    <row r="241" spans="1:55">
      <c r="A241" s="828"/>
      <c r="B241" s="1093"/>
      <c r="C241" s="1509"/>
      <c r="D241" s="1509"/>
      <c r="E241" s="1328">
        <f t="shared" si="131"/>
        <v>0</v>
      </c>
      <c r="F241" s="828"/>
      <c r="G241" s="1036"/>
      <c r="H241" s="934"/>
      <c r="I241" s="839"/>
      <c r="J241" s="839"/>
      <c r="K241" s="889"/>
      <c r="L241" s="888">
        <f t="shared" si="107"/>
        <v>0</v>
      </c>
      <c r="M241" s="577"/>
      <c r="N241" s="577"/>
      <c r="O241" s="577"/>
      <c r="P241" s="577"/>
      <c r="Q241" s="577"/>
      <c r="R241" s="577"/>
      <c r="S241" s="577"/>
      <c r="T241" s="577"/>
      <c r="U241" s="577"/>
      <c r="V241" s="577"/>
      <c r="W241" s="576">
        <f t="shared" si="108"/>
        <v>0</v>
      </c>
      <c r="X241" s="916">
        <f t="shared" si="109"/>
        <v>0</v>
      </c>
      <c r="Y241" s="1096"/>
      <c r="Z241" s="1140">
        <f t="shared" si="110"/>
        <v>0</v>
      </c>
      <c r="AA241" s="1083">
        <f t="shared" si="111"/>
        <v>0</v>
      </c>
      <c r="AB241" s="1083">
        <f t="shared" si="112"/>
        <v>0</v>
      </c>
      <c r="AC241" s="1083">
        <f t="shared" si="113"/>
        <v>0</v>
      </c>
      <c r="AD241" s="1141">
        <f t="shared" si="114"/>
        <v>0</v>
      </c>
      <c r="AE241" s="1084">
        <f t="shared" si="115"/>
        <v>0</v>
      </c>
      <c r="AF241" s="1084">
        <f t="shared" si="116"/>
        <v>0</v>
      </c>
      <c r="AG241" s="1084">
        <f t="shared" si="117"/>
        <v>0</v>
      </c>
      <c r="AH241" s="1142">
        <f t="shared" si="118"/>
        <v>0</v>
      </c>
      <c r="AI241" s="1085">
        <f t="shared" si="119"/>
        <v>0</v>
      </c>
      <c r="AJ241" s="1085">
        <f t="shared" si="120"/>
        <v>0</v>
      </c>
      <c r="AK241" s="1085">
        <f t="shared" si="121"/>
        <v>0</v>
      </c>
      <c r="AL241" s="1067">
        <f t="shared" si="122"/>
        <v>0</v>
      </c>
      <c r="AM241" s="1067">
        <f t="shared" si="123"/>
        <v>0</v>
      </c>
      <c r="AN241" s="1067">
        <f t="shared" si="124"/>
        <v>0</v>
      </c>
      <c r="AO241" s="1068">
        <f t="shared" si="125"/>
        <v>0</v>
      </c>
      <c r="AP241" s="1068">
        <f t="shared" si="126"/>
        <v>0</v>
      </c>
      <c r="AQ241" s="1068">
        <f t="shared" si="127"/>
        <v>0</v>
      </c>
      <c r="AR241" s="1382">
        <f t="shared" si="128"/>
        <v>0</v>
      </c>
      <c r="AS241" s="1382">
        <f t="shared" si="129"/>
        <v>0</v>
      </c>
      <c r="AT241" s="1382">
        <f t="shared" si="130"/>
        <v>0</v>
      </c>
      <c r="AU241" s="1449"/>
      <c r="AV241" s="1449"/>
      <c r="AW241" s="1449"/>
      <c r="AX241" s="1449"/>
      <c r="AY241" s="1449"/>
      <c r="AZ241" s="1449"/>
      <c r="BA241" s="1424"/>
      <c r="BB241" s="1424"/>
      <c r="BC241" s="1406"/>
    </row>
    <row r="242" spans="1:55">
      <c r="A242" s="828"/>
      <c r="B242" s="1093"/>
      <c r="C242" s="1509"/>
      <c r="D242" s="1509"/>
      <c r="E242" s="1328">
        <f t="shared" si="131"/>
        <v>0</v>
      </c>
      <c r="F242" s="828"/>
      <c r="G242" s="1036"/>
      <c r="H242" s="934"/>
      <c r="I242" s="839"/>
      <c r="J242" s="839"/>
      <c r="K242" s="889"/>
      <c r="L242" s="888">
        <f t="shared" si="107"/>
        <v>0</v>
      </c>
      <c r="M242" s="577"/>
      <c r="N242" s="577"/>
      <c r="O242" s="577"/>
      <c r="P242" s="577"/>
      <c r="Q242" s="577"/>
      <c r="R242" s="577"/>
      <c r="S242" s="577"/>
      <c r="T242" s="577"/>
      <c r="U242" s="577"/>
      <c r="V242" s="577"/>
      <c r="W242" s="576">
        <f t="shared" si="108"/>
        <v>0</v>
      </c>
      <c r="X242" s="916">
        <f t="shared" ref="X242:X244" si="132">IF(ISERROR(W242/H242),0,(W242/H242))</f>
        <v>0</v>
      </c>
      <c r="Y242" s="1096"/>
      <c r="Z242" s="1140">
        <f t="shared" si="110"/>
        <v>0</v>
      </c>
      <c r="AA242" s="1083">
        <f t="shared" si="111"/>
        <v>0</v>
      </c>
      <c r="AB242" s="1083">
        <f t="shared" si="112"/>
        <v>0</v>
      </c>
      <c r="AC242" s="1083">
        <f t="shared" si="113"/>
        <v>0</v>
      </c>
      <c r="AD242" s="1141">
        <f t="shared" si="114"/>
        <v>0</v>
      </c>
      <c r="AE242" s="1084">
        <f t="shared" si="115"/>
        <v>0</v>
      </c>
      <c r="AF242" s="1084">
        <f t="shared" si="116"/>
        <v>0</v>
      </c>
      <c r="AG242" s="1084">
        <f t="shared" si="117"/>
        <v>0</v>
      </c>
      <c r="AH242" s="1142">
        <f t="shared" si="118"/>
        <v>0</v>
      </c>
      <c r="AI242" s="1085">
        <f t="shared" si="119"/>
        <v>0</v>
      </c>
      <c r="AJ242" s="1085">
        <f t="shared" si="120"/>
        <v>0</v>
      </c>
      <c r="AK242" s="1085">
        <f t="shared" si="121"/>
        <v>0</v>
      </c>
      <c r="AL242" s="1067">
        <f t="shared" si="122"/>
        <v>0</v>
      </c>
      <c r="AM242" s="1067">
        <f t="shared" si="123"/>
        <v>0</v>
      </c>
      <c r="AN242" s="1067">
        <f t="shared" si="124"/>
        <v>0</v>
      </c>
      <c r="AO242" s="1068">
        <f t="shared" si="125"/>
        <v>0</v>
      </c>
      <c r="AP242" s="1068">
        <f t="shared" si="126"/>
        <v>0</v>
      </c>
      <c r="AQ242" s="1068">
        <f t="shared" si="127"/>
        <v>0</v>
      </c>
      <c r="AR242" s="1382">
        <f t="shared" si="128"/>
        <v>0</v>
      </c>
      <c r="AS242" s="1382">
        <f t="shared" si="129"/>
        <v>0</v>
      </c>
      <c r="AT242" s="1382">
        <f t="shared" si="130"/>
        <v>0</v>
      </c>
      <c r="AU242" s="1449"/>
      <c r="AV242" s="1449"/>
      <c r="AW242" s="1449"/>
      <c r="AX242" s="1449"/>
      <c r="AY242" s="1449"/>
      <c r="AZ242" s="1449"/>
      <c r="BA242" s="1424"/>
      <c r="BB242" s="1424"/>
      <c r="BC242" s="1406"/>
    </row>
    <row r="243" spans="1:55">
      <c r="A243" s="828"/>
      <c r="B243" s="1093"/>
      <c r="C243" s="1509"/>
      <c r="D243" s="1509"/>
      <c r="E243" s="1328">
        <f t="shared" si="131"/>
        <v>0</v>
      </c>
      <c r="F243" s="828"/>
      <c r="G243" s="1036"/>
      <c r="H243" s="934"/>
      <c r="I243" s="839"/>
      <c r="J243" s="839"/>
      <c r="K243" s="889"/>
      <c r="L243" s="888">
        <f t="shared" si="107"/>
        <v>0</v>
      </c>
      <c r="M243" s="577"/>
      <c r="N243" s="577"/>
      <c r="O243" s="577"/>
      <c r="P243" s="577"/>
      <c r="Q243" s="577"/>
      <c r="R243" s="577"/>
      <c r="S243" s="577"/>
      <c r="T243" s="577"/>
      <c r="U243" s="577"/>
      <c r="V243" s="577"/>
      <c r="W243" s="576">
        <f t="shared" si="108"/>
        <v>0</v>
      </c>
      <c r="X243" s="916">
        <f t="shared" si="132"/>
        <v>0</v>
      </c>
      <c r="Y243" s="1096"/>
      <c r="Z243" s="1140">
        <f t="shared" si="110"/>
        <v>0</v>
      </c>
      <c r="AA243" s="1083">
        <f t="shared" si="111"/>
        <v>0</v>
      </c>
      <c r="AB243" s="1083">
        <f t="shared" si="112"/>
        <v>0</v>
      </c>
      <c r="AC243" s="1083">
        <f t="shared" si="113"/>
        <v>0</v>
      </c>
      <c r="AD243" s="1141">
        <f t="shared" si="114"/>
        <v>0</v>
      </c>
      <c r="AE243" s="1084">
        <f t="shared" si="115"/>
        <v>0</v>
      </c>
      <c r="AF243" s="1084">
        <f t="shared" si="116"/>
        <v>0</v>
      </c>
      <c r="AG243" s="1084">
        <f t="shared" si="117"/>
        <v>0</v>
      </c>
      <c r="AH243" s="1142">
        <f t="shared" si="118"/>
        <v>0</v>
      </c>
      <c r="AI243" s="1085">
        <f t="shared" si="119"/>
        <v>0</v>
      </c>
      <c r="AJ243" s="1085">
        <f t="shared" si="120"/>
        <v>0</v>
      </c>
      <c r="AK243" s="1085">
        <f t="shared" si="121"/>
        <v>0</v>
      </c>
      <c r="AL243" s="1067">
        <f t="shared" si="122"/>
        <v>0</v>
      </c>
      <c r="AM243" s="1067">
        <f t="shared" si="123"/>
        <v>0</v>
      </c>
      <c r="AN243" s="1067">
        <f t="shared" si="124"/>
        <v>0</v>
      </c>
      <c r="AO243" s="1068">
        <f t="shared" si="125"/>
        <v>0</v>
      </c>
      <c r="AP243" s="1068">
        <f t="shared" si="126"/>
        <v>0</v>
      </c>
      <c r="AQ243" s="1068">
        <f t="shared" si="127"/>
        <v>0</v>
      </c>
      <c r="AR243" s="1382">
        <f t="shared" si="128"/>
        <v>0</v>
      </c>
      <c r="AS243" s="1382">
        <f t="shared" si="129"/>
        <v>0</v>
      </c>
      <c r="AT243" s="1382">
        <f t="shared" si="130"/>
        <v>0</v>
      </c>
      <c r="AU243" s="1449"/>
      <c r="AV243" s="1449"/>
      <c r="AW243" s="1449"/>
      <c r="AX243" s="1449"/>
      <c r="AY243" s="1449"/>
      <c r="AZ243" s="1449"/>
      <c r="BA243" s="1424"/>
      <c r="BB243" s="1424"/>
      <c r="BC243" s="1406"/>
    </row>
    <row r="244" spans="1:55">
      <c r="A244" s="828"/>
      <c r="B244" s="1093"/>
      <c r="C244" s="1509"/>
      <c r="D244" s="1509"/>
      <c r="E244" s="1328">
        <f t="shared" si="131"/>
        <v>0</v>
      </c>
      <c r="F244" s="828"/>
      <c r="G244" s="1036"/>
      <c r="H244" s="934"/>
      <c r="I244" s="839"/>
      <c r="J244" s="839"/>
      <c r="K244" s="889"/>
      <c r="L244" s="888">
        <f t="shared" si="107"/>
        <v>0</v>
      </c>
      <c r="M244" s="577"/>
      <c r="N244" s="577"/>
      <c r="O244" s="577"/>
      <c r="P244" s="577"/>
      <c r="Q244" s="577"/>
      <c r="R244" s="577"/>
      <c r="S244" s="577"/>
      <c r="T244" s="577"/>
      <c r="U244" s="577"/>
      <c r="V244" s="577"/>
      <c r="W244" s="576">
        <f t="shared" si="108"/>
        <v>0</v>
      </c>
      <c r="X244" s="916">
        <f t="shared" si="132"/>
        <v>0</v>
      </c>
      <c r="Y244" s="1096"/>
      <c r="Z244" s="1140">
        <f t="shared" si="110"/>
        <v>0</v>
      </c>
      <c r="AA244" s="1083">
        <f t="shared" si="111"/>
        <v>0</v>
      </c>
      <c r="AB244" s="1083">
        <f t="shared" si="112"/>
        <v>0</v>
      </c>
      <c r="AC244" s="1083">
        <f t="shared" si="113"/>
        <v>0</v>
      </c>
      <c r="AD244" s="1141">
        <f t="shared" si="114"/>
        <v>0</v>
      </c>
      <c r="AE244" s="1084">
        <f t="shared" si="115"/>
        <v>0</v>
      </c>
      <c r="AF244" s="1084">
        <f t="shared" si="116"/>
        <v>0</v>
      </c>
      <c r="AG244" s="1084">
        <f t="shared" si="117"/>
        <v>0</v>
      </c>
      <c r="AH244" s="1142">
        <f t="shared" si="118"/>
        <v>0</v>
      </c>
      <c r="AI244" s="1085">
        <f t="shared" si="119"/>
        <v>0</v>
      </c>
      <c r="AJ244" s="1085">
        <f t="shared" si="120"/>
        <v>0</v>
      </c>
      <c r="AK244" s="1085">
        <f t="shared" si="121"/>
        <v>0</v>
      </c>
      <c r="AL244" s="1067">
        <f t="shared" si="122"/>
        <v>0</v>
      </c>
      <c r="AM244" s="1067">
        <f t="shared" si="123"/>
        <v>0</v>
      </c>
      <c r="AN244" s="1067">
        <f t="shared" si="124"/>
        <v>0</v>
      </c>
      <c r="AO244" s="1068">
        <f t="shared" si="125"/>
        <v>0</v>
      </c>
      <c r="AP244" s="1068">
        <f t="shared" si="126"/>
        <v>0</v>
      </c>
      <c r="AQ244" s="1068">
        <f t="shared" si="127"/>
        <v>0</v>
      </c>
      <c r="AR244" s="1382">
        <f t="shared" si="128"/>
        <v>0</v>
      </c>
      <c r="AS244" s="1382">
        <f t="shared" si="129"/>
        <v>0</v>
      </c>
      <c r="AT244" s="1382">
        <f t="shared" si="130"/>
        <v>0</v>
      </c>
      <c r="AU244" s="1449"/>
      <c r="AV244" s="1449"/>
      <c r="AW244" s="1449"/>
      <c r="AX244" s="1449"/>
      <c r="AY244" s="1449"/>
      <c r="AZ244" s="1449"/>
      <c r="BA244" s="1424"/>
      <c r="BB244" s="1424"/>
      <c r="BC244" s="1406"/>
    </row>
    <row r="245" spans="1:55" ht="13.5" thickBot="1">
      <c r="A245" s="828"/>
      <c r="B245" s="1093"/>
      <c r="C245" s="1509"/>
      <c r="D245" s="1509"/>
      <c r="E245" s="1328">
        <f t="shared" si="131"/>
        <v>0</v>
      </c>
      <c r="F245" s="828"/>
      <c r="G245" s="1036"/>
      <c r="H245" s="934"/>
      <c r="I245" s="839"/>
      <c r="J245" s="839"/>
      <c r="K245" s="889"/>
      <c r="L245" s="888">
        <f t="shared" si="107"/>
        <v>0</v>
      </c>
      <c r="M245" s="577"/>
      <c r="N245" s="577"/>
      <c r="O245" s="577"/>
      <c r="P245" s="577"/>
      <c r="Q245" s="577"/>
      <c r="R245" s="577"/>
      <c r="S245" s="577"/>
      <c r="T245" s="577"/>
      <c r="U245" s="577"/>
      <c r="V245" s="577"/>
      <c r="W245" s="576">
        <f t="shared" si="108"/>
        <v>0</v>
      </c>
      <c r="X245" s="916">
        <f>IF(ISERROR(W245/H245),0,(W245/H245))</f>
        <v>0</v>
      </c>
      <c r="Y245" s="1096"/>
      <c r="Z245" s="1140">
        <f t="shared" si="110"/>
        <v>0</v>
      </c>
      <c r="AA245" s="1083">
        <f t="shared" si="111"/>
        <v>0</v>
      </c>
      <c r="AB245" s="1083">
        <f t="shared" si="112"/>
        <v>0</v>
      </c>
      <c r="AC245" s="1083">
        <f t="shared" si="113"/>
        <v>0</v>
      </c>
      <c r="AD245" s="1141">
        <f t="shared" si="114"/>
        <v>0</v>
      </c>
      <c r="AE245" s="1084">
        <f t="shared" si="115"/>
        <v>0</v>
      </c>
      <c r="AF245" s="1084">
        <f t="shared" si="116"/>
        <v>0</v>
      </c>
      <c r="AG245" s="1084">
        <f t="shared" si="117"/>
        <v>0</v>
      </c>
      <c r="AH245" s="1142">
        <f t="shared" si="118"/>
        <v>0</v>
      </c>
      <c r="AI245" s="1085">
        <f t="shared" si="119"/>
        <v>0</v>
      </c>
      <c r="AJ245" s="1085">
        <f t="shared" si="120"/>
        <v>0</v>
      </c>
      <c r="AK245" s="1085">
        <f t="shared" si="121"/>
        <v>0</v>
      </c>
      <c r="AL245" s="1067">
        <f t="shared" si="122"/>
        <v>0</v>
      </c>
      <c r="AM245" s="1067">
        <f t="shared" si="123"/>
        <v>0</v>
      </c>
      <c r="AN245" s="1067">
        <f t="shared" si="124"/>
        <v>0</v>
      </c>
      <c r="AO245" s="1068">
        <f t="shared" si="125"/>
        <v>0</v>
      </c>
      <c r="AP245" s="1068">
        <f t="shared" si="126"/>
        <v>0</v>
      </c>
      <c r="AQ245" s="1068">
        <f t="shared" si="127"/>
        <v>0</v>
      </c>
      <c r="AR245" s="1382">
        <f t="shared" si="128"/>
        <v>0</v>
      </c>
      <c r="AS245" s="1382">
        <f t="shared" si="129"/>
        <v>0</v>
      </c>
      <c r="AT245" s="1382">
        <f t="shared" si="130"/>
        <v>0</v>
      </c>
      <c r="AU245" s="1449"/>
      <c r="AV245" s="1449"/>
      <c r="AW245" s="1449"/>
      <c r="AX245" s="1449"/>
      <c r="AY245" s="1449"/>
      <c r="AZ245" s="1449"/>
      <c r="BA245" s="1424"/>
      <c r="BB245" s="1424"/>
      <c r="BC245" s="1406"/>
    </row>
    <row r="246" spans="1:55" ht="13.5" thickBot="1">
      <c r="A246" s="925" t="s">
        <v>517</v>
      </c>
      <c r="B246" s="1335">
        <f>SUM(B231:B245)</f>
        <v>0</v>
      </c>
      <c r="C246" s="1329">
        <f>IFERROR(SUM(C231:C245)/B246,0)</f>
        <v>0</v>
      </c>
      <c r="D246" s="1334">
        <f>SUM(D231:D245)</f>
        <v>0</v>
      </c>
      <c r="E246" s="1333">
        <f>IFERROR(D246/B246,0)</f>
        <v>0</v>
      </c>
      <c r="F246" s="925" t="s">
        <v>517</v>
      </c>
      <c r="G246" s="1038"/>
      <c r="H246" s="643">
        <f>SUM(H231:H245)</f>
        <v>0</v>
      </c>
      <c r="I246" s="579"/>
      <c r="J246" s="579"/>
      <c r="K246" s="579"/>
      <c r="L246" s="887">
        <f>IFERROR(SUM(L231:L245)/$H$246,0)</f>
        <v>0</v>
      </c>
      <c r="M246" s="821">
        <f>IFERROR(SUM(M231:M245)/$H$246,0)</f>
        <v>0</v>
      </c>
      <c r="N246" s="821">
        <f t="shared" ref="N246:V246" si="133">IFERROR(SUM(N231:N245)/$H$246,0)</f>
        <v>0</v>
      </c>
      <c r="O246" s="821">
        <f t="shared" si="133"/>
        <v>0</v>
      </c>
      <c r="P246" s="821">
        <f t="shared" si="133"/>
        <v>0</v>
      </c>
      <c r="Q246" s="821">
        <f t="shared" si="133"/>
        <v>0</v>
      </c>
      <c r="R246" s="821">
        <f t="shared" si="133"/>
        <v>0</v>
      </c>
      <c r="S246" s="821">
        <f t="shared" si="133"/>
        <v>0</v>
      </c>
      <c r="T246" s="821">
        <f t="shared" si="133"/>
        <v>0</v>
      </c>
      <c r="U246" s="821">
        <f t="shared" si="133"/>
        <v>0</v>
      </c>
      <c r="V246" s="821">
        <f t="shared" si="133"/>
        <v>0</v>
      </c>
      <c r="W246" s="822">
        <f>SUM(W231:W245)</f>
        <v>0</v>
      </c>
      <c r="X246" s="827">
        <f>IFERROR(SUM(W246/H246),0)</f>
        <v>0</v>
      </c>
      <c r="Y246" s="1052"/>
      <c r="Z246" s="1052"/>
      <c r="AA246" s="1052"/>
      <c r="AB246" s="1052"/>
      <c r="AC246" s="1052"/>
      <c r="AD246" s="1052"/>
      <c r="AE246" s="1052"/>
      <c r="AF246" s="1052"/>
      <c r="AG246" s="1052"/>
      <c r="AH246" s="1052"/>
      <c r="AI246" s="1052"/>
      <c r="AJ246" s="1052"/>
      <c r="AK246" s="1052"/>
      <c r="AL246" s="1052"/>
      <c r="AM246" s="1052"/>
      <c r="AN246" s="1052"/>
      <c r="AO246" s="1052"/>
      <c r="AP246" s="1052"/>
      <c r="AQ246" s="1052"/>
      <c r="AR246" s="1052"/>
      <c r="AS246" s="1052"/>
      <c r="AT246" s="1052"/>
      <c r="AU246" s="1451"/>
      <c r="AV246" s="1451"/>
      <c r="AW246" s="1451"/>
      <c r="AX246" s="1451"/>
      <c r="AY246" s="1451"/>
      <c r="AZ246" s="1451"/>
      <c r="BA246" s="1426"/>
      <c r="BB246" s="1426"/>
      <c r="BC246" s="1408"/>
    </row>
    <row r="247" spans="1:55">
      <c r="F247" s="918"/>
      <c r="G247" s="581"/>
      <c r="L247" s="582"/>
      <c r="M247" s="582"/>
      <c r="W247" s="901"/>
      <c r="X247" s="921"/>
      <c r="Y247" s="1110"/>
      <c r="Z247" s="1056"/>
      <c r="AA247" s="1056"/>
      <c r="AB247" s="1056"/>
      <c r="AC247" s="1056"/>
      <c r="AD247" s="1056"/>
      <c r="AE247" s="1056"/>
      <c r="AF247" s="1056"/>
      <c r="AG247" s="1056"/>
      <c r="AH247" s="1056"/>
      <c r="AI247" s="1056"/>
      <c r="AJ247" s="1056"/>
      <c r="AK247" s="1056"/>
      <c r="AL247" s="1056"/>
      <c r="AM247" s="1056"/>
      <c r="AN247" s="1056"/>
      <c r="AO247" s="1056"/>
      <c r="AP247" s="1056"/>
      <c r="AQ247" s="1056"/>
      <c r="AR247" s="1056"/>
      <c r="AS247" s="1056"/>
      <c r="AT247" s="1056"/>
      <c r="AU247" s="1456"/>
      <c r="AV247" s="1456"/>
      <c r="AW247" s="1456"/>
      <c r="AX247" s="1456"/>
      <c r="AY247" s="1456"/>
      <c r="AZ247" s="1456"/>
      <c r="BA247" s="1432"/>
      <c r="BB247" s="1432"/>
      <c r="BC247" s="1413"/>
    </row>
    <row r="248" spans="1:55">
      <c r="F248" s="918"/>
      <c r="G248" s="581"/>
      <c r="L248" s="582"/>
      <c r="M248" s="582"/>
      <c r="W248" s="1349"/>
      <c r="X248" s="1380"/>
      <c r="Y248" s="1110"/>
      <c r="Z248" s="1056"/>
      <c r="AA248" s="1056"/>
      <c r="AB248" s="1056"/>
      <c r="AC248" s="1056"/>
      <c r="AD248" s="1056"/>
      <c r="AE248" s="1056"/>
      <c r="AF248" s="1056"/>
      <c r="AG248" s="1056"/>
      <c r="AH248" s="1056"/>
      <c r="AI248" s="1056"/>
      <c r="AJ248" s="1056"/>
      <c r="AK248" s="1056"/>
      <c r="AL248" s="1056"/>
      <c r="AM248" s="1056"/>
      <c r="AN248" s="1056"/>
      <c r="AO248" s="1056"/>
      <c r="AP248" s="1056"/>
      <c r="AQ248" s="1056"/>
      <c r="AR248" s="1056"/>
      <c r="AS248" s="1056"/>
      <c r="AT248" s="1056"/>
      <c r="AU248" s="1456"/>
      <c r="AV248" s="1456"/>
      <c r="AW248" s="1456"/>
      <c r="AX248" s="1456"/>
      <c r="AY248" s="1456"/>
      <c r="AZ248" s="1456"/>
      <c r="BA248" s="1432"/>
      <c r="BB248" s="1432"/>
      <c r="BC248" s="1413"/>
    </row>
    <row r="249" spans="1:55">
      <c r="F249" s="1645" t="s">
        <v>868</v>
      </c>
      <c r="G249" s="1646"/>
      <c r="H249" s="1441" t="str">
        <f>IFERROR(AR388/AX34,"")</f>
        <v/>
      </c>
      <c r="I249" s="317" t="s">
        <v>869</v>
      </c>
      <c r="J249" s="317"/>
      <c r="K249" s="317"/>
      <c r="L249" s="581"/>
      <c r="M249" s="582"/>
      <c r="W249" s="1349"/>
      <c r="X249" s="1380"/>
      <c r="Y249" s="1110"/>
      <c r="Z249" s="1056"/>
      <c r="AA249" s="1056"/>
      <c r="AB249" s="1056"/>
      <c r="AC249" s="1056"/>
      <c r="AD249" s="1056"/>
      <c r="AE249" s="1056"/>
      <c r="AF249" s="1056"/>
      <c r="AG249" s="1056"/>
      <c r="AH249" s="1056"/>
      <c r="AI249" s="1056"/>
      <c r="AJ249" s="1056"/>
      <c r="AK249" s="1056"/>
      <c r="AL249" s="1056"/>
      <c r="AM249" s="1056"/>
      <c r="AN249" s="1056"/>
      <c r="AO249" s="1056"/>
      <c r="AP249" s="1056"/>
      <c r="AQ249" s="1056"/>
      <c r="AR249" s="1056"/>
      <c r="AS249" s="1056"/>
      <c r="AT249" s="1056"/>
      <c r="AU249" s="1456"/>
      <c r="AV249" s="1456"/>
      <c r="AW249" s="1456"/>
      <c r="AX249" s="1456"/>
      <c r="AY249" s="1456"/>
      <c r="AZ249" s="1456"/>
      <c r="BA249" s="1432"/>
      <c r="BB249" s="1432"/>
      <c r="BC249" s="1413"/>
    </row>
    <row r="250" spans="1:55" ht="18" customHeight="1">
      <c r="F250" s="911"/>
      <c r="L250" s="582"/>
      <c r="M250" s="582"/>
      <c r="X250" s="906"/>
      <c r="Y250" s="1102"/>
    </row>
    <row r="251" spans="1:55">
      <c r="A251" s="924" t="s">
        <v>518</v>
      </c>
      <c r="F251" s="924" t="s">
        <v>518</v>
      </c>
      <c r="G251" s="317"/>
      <c r="L251" s="582"/>
      <c r="M251" s="582"/>
      <c r="O251" s="1648"/>
      <c r="P251" s="1648"/>
      <c r="Q251" s="1648"/>
      <c r="R251" s="1648"/>
      <c r="S251" s="1648"/>
      <c r="T251" s="1648"/>
      <c r="U251" s="1648"/>
      <c r="V251" s="1648"/>
      <c r="W251" s="1648"/>
      <c r="X251" s="1649"/>
      <c r="Y251" s="1109"/>
      <c r="Z251" s="1050"/>
      <c r="AA251" s="1050"/>
      <c r="AB251" s="1050"/>
      <c r="AC251" s="1050"/>
      <c r="AD251" s="1050"/>
      <c r="AE251" s="1050"/>
      <c r="AF251" s="1050"/>
      <c r="AG251" s="1050"/>
      <c r="AH251" s="1050"/>
      <c r="AI251" s="1050"/>
      <c r="AJ251" s="1050"/>
      <c r="AK251" s="1050"/>
      <c r="AL251" s="1050"/>
      <c r="AM251" s="1050"/>
      <c r="AN251" s="1050"/>
      <c r="AO251" s="1050"/>
      <c r="AP251" s="1050"/>
      <c r="AQ251" s="1050"/>
      <c r="AR251" s="1050"/>
      <c r="AS251" s="1050"/>
      <c r="AT251" s="1050"/>
      <c r="AU251" s="1050"/>
      <c r="AV251" s="1050"/>
      <c r="AW251" s="1050"/>
      <c r="AX251" s="1050"/>
      <c r="AY251" s="1050"/>
      <c r="AZ251" s="1050"/>
      <c r="BA251" s="1431"/>
      <c r="BB251" s="1431"/>
      <c r="BC251" s="1405"/>
    </row>
    <row r="252" spans="1:55">
      <c r="A252" s="828"/>
      <c r="B252" s="1093"/>
      <c r="C252" s="1509"/>
      <c r="D252" s="1509"/>
      <c r="E252" s="1328">
        <f t="shared" ref="E252:E266" si="134">IFERROR(D252/B252,0)</f>
        <v>0</v>
      </c>
      <c r="F252" s="829"/>
      <c r="G252" s="1036"/>
      <c r="H252" s="934"/>
      <c r="I252" s="839"/>
      <c r="J252" s="839"/>
      <c r="K252" s="889"/>
      <c r="L252" s="888">
        <f t="shared" ref="L252:L276" si="135">IFERROR(K252*H252,"")</f>
        <v>0</v>
      </c>
      <c r="M252" s="577"/>
      <c r="N252" s="577"/>
      <c r="O252" s="577"/>
      <c r="P252" s="577"/>
      <c r="Q252" s="577"/>
      <c r="R252" s="577"/>
      <c r="S252" s="577"/>
      <c r="T252" s="577"/>
      <c r="U252" s="577"/>
      <c r="V252" s="577"/>
      <c r="W252" s="580">
        <f t="shared" ref="W252:W276" si="136">IFERROR(IF(F252&lt;&gt;"GfB",(SUM(L252:O252,Q252,U252)*12+(S252+T252))*(100+$O$12+$O$13)%+((P252+R252+V252)*12),(SUM(L252:O252,Q252,U252)*12+(S252+T252))*(100+$O$15+$O$13)%+((P252+R252+V252)*12)),0)</f>
        <v>0</v>
      </c>
      <c r="X252" s="916">
        <f>IF(ISERROR(W252/H252),0,(W252/H252))</f>
        <v>0</v>
      </c>
      <c r="Y252" s="1096"/>
      <c r="Z252" s="1140">
        <f t="shared" ref="Z252:Z276" si="137">(IF(AND($G252="PFK/BFK",$H252&gt;0,$K252&gt;0),($L252+$M252),0))</f>
        <v>0</v>
      </c>
      <c r="AA252" s="1083">
        <f t="shared" ref="AA252:AA276" si="138">(IF(AND($G252="PFK/BFK",$H252&gt;0,$K252&gt;0),$N252,0))</f>
        <v>0</v>
      </c>
      <c r="AB252" s="1083">
        <f t="shared" ref="AB252:AB276" si="139">(IF(AND($G252="PFK/BFK",$H252&gt;0,$K252&gt;0),($O252+$P252),0))</f>
        <v>0</v>
      </c>
      <c r="AC252" s="1083">
        <f t="shared" ref="AC252:AC276" si="140">(IF(AND($G252="PFK/BFK",$H252&gt;0,$K252&gt;0),(($S252+$T252)/12),0))</f>
        <v>0</v>
      </c>
      <c r="AD252" s="1141">
        <f t="shared" ref="AD252:AD276" si="141">(IF(AND($G252="PK/BK",$H252&gt;0,$K252&gt;0),($L252+$M252),0))</f>
        <v>0</v>
      </c>
      <c r="AE252" s="1084">
        <f t="shared" ref="AE252:AE276" si="142">(IF(AND($G252="PK/BK",$H252&gt;0,$K252&gt;0),$N252,0))</f>
        <v>0</v>
      </c>
      <c r="AF252" s="1084">
        <f t="shared" ref="AF252:AF276" si="143">(IF(AND($G252="PK/BK",$H252&gt;0,$K252&gt;0),($O252+$P252),0))</f>
        <v>0</v>
      </c>
      <c r="AG252" s="1084">
        <f t="shared" ref="AG252:AG276" si="144">(IF(AND($G252="PK/BK",$H252&gt;0,$K252&gt;0),(($S252+$T252)/12),0))</f>
        <v>0</v>
      </c>
      <c r="AH252" s="1142">
        <f t="shared" ref="AH252:AH276" si="145">(IF(AND($G252="PK/BK o.",$H252&gt;0,$K252&gt;0),($L252+$M252),0))</f>
        <v>0</v>
      </c>
      <c r="AI252" s="1085">
        <f t="shared" ref="AI252:AI276" si="146">(IF(AND($G252="PK/BK o.",$H252&gt;0,$K252&gt;0),$N252,0))</f>
        <v>0</v>
      </c>
      <c r="AJ252" s="1085">
        <f t="shared" ref="AJ252:AJ276" si="147">(IF(AND($G252="PK/BK o.",$H252&gt;0,$K252&gt;0),($O252+$P252),0))</f>
        <v>0</v>
      </c>
      <c r="AK252" s="1085">
        <f t="shared" ref="AK252:AK276" si="148">(IF(AND($G252="PK/BK o.",$H252&gt;0,$K252&gt;0),(($S252+$T252)/12),0))</f>
        <v>0</v>
      </c>
      <c r="AL252" s="1067">
        <f t="shared" ref="AL252:AL276" si="149">IF(AND($G252="PFK/BFK",$H252&gt;0,$K252&gt;0),$H252,0)</f>
        <v>0</v>
      </c>
      <c r="AM252" s="1067">
        <f t="shared" ref="AM252:AM276" si="150">IF(AND($G252="PK/BK",$H252&gt;0,$K252&gt;0),$H252,0)</f>
        <v>0</v>
      </c>
      <c r="AN252" s="1067">
        <f t="shared" ref="AN252:AN276" si="151">IF(AND($G252="PK/BK o.",$H252&gt;0,$K252&gt;0),$H252,0)</f>
        <v>0</v>
      </c>
      <c r="AO252" s="1068">
        <f t="shared" ref="AO252:AO276" si="152">IF(AND($G252="PFK/BFK",$H252&gt;0,$K252&gt;0),$W252,0)</f>
        <v>0</v>
      </c>
      <c r="AP252" s="1068">
        <f t="shared" ref="AP252:AP276" si="153">IF(AND($G252="PK/BK",$H252&gt;0,$K252&gt;0),$W252,0)</f>
        <v>0</v>
      </c>
      <c r="AQ252" s="1068">
        <f t="shared" ref="AQ252:AQ276" si="154">IF(AND($G252="PK/BK o.",$H252&gt;0,$K252&gt;0),$W252,0)</f>
        <v>0</v>
      </c>
      <c r="AR252" s="1382"/>
      <c r="AS252" s="1382"/>
      <c r="AT252" s="1382"/>
      <c r="AU252" s="1449"/>
      <c r="AV252" s="1449"/>
      <c r="AW252" s="1449"/>
      <c r="AX252" s="1449"/>
      <c r="AY252" s="1449"/>
      <c r="AZ252" s="1449"/>
      <c r="BA252" s="1424"/>
      <c r="BB252" s="1424"/>
      <c r="BC252" s="1406"/>
    </row>
    <row r="253" spans="1:55">
      <c r="A253" s="828"/>
      <c r="B253" s="1093"/>
      <c r="C253" s="1509"/>
      <c r="D253" s="1509"/>
      <c r="E253" s="1328">
        <f t="shared" si="134"/>
        <v>0</v>
      </c>
      <c r="F253" s="828"/>
      <c r="G253" s="1036"/>
      <c r="H253" s="934"/>
      <c r="I253" s="839"/>
      <c r="J253" s="839"/>
      <c r="K253" s="889"/>
      <c r="L253" s="888">
        <f t="shared" si="135"/>
        <v>0</v>
      </c>
      <c r="M253" s="577"/>
      <c r="N253" s="577"/>
      <c r="O253" s="577"/>
      <c r="P253" s="577"/>
      <c r="Q253" s="577"/>
      <c r="R253" s="577"/>
      <c r="S253" s="577"/>
      <c r="T253" s="577"/>
      <c r="U253" s="577"/>
      <c r="V253" s="577"/>
      <c r="W253" s="580">
        <f t="shared" si="136"/>
        <v>0</v>
      </c>
      <c r="X253" s="916">
        <f t="shared" ref="X253:X268" si="155">IF(ISERROR(W253/H253),0,(W253/H253))</f>
        <v>0</v>
      </c>
      <c r="Y253" s="1096"/>
      <c r="Z253" s="1140">
        <f t="shared" si="137"/>
        <v>0</v>
      </c>
      <c r="AA253" s="1083">
        <f t="shared" si="138"/>
        <v>0</v>
      </c>
      <c r="AB253" s="1083">
        <f t="shared" si="139"/>
        <v>0</v>
      </c>
      <c r="AC253" s="1083">
        <f t="shared" si="140"/>
        <v>0</v>
      </c>
      <c r="AD253" s="1141">
        <f t="shared" si="141"/>
        <v>0</v>
      </c>
      <c r="AE253" s="1084">
        <f t="shared" si="142"/>
        <v>0</v>
      </c>
      <c r="AF253" s="1084">
        <f t="shared" si="143"/>
        <v>0</v>
      </c>
      <c r="AG253" s="1084">
        <f t="shared" si="144"/>
        <v>0</v>
      </c>
      <c r="AH253" s="1142">
        <f t="shared" si="145"/>
        <v>0</v>
      </c>
      <c r="AI253" s="1085">
        <f t="shared" si="146"/>
        <v>0</v>
      </c>
      <c r="AJ253" s="1085">
        <f t="shared" si="147"/>
        <v>0</v>
      </c>
      <c r="AK253" s="1085">
        <f t="shared" si="148"/>
        <v>0</v>
      </c>
      <c r="AL253" s="1067">
        <f t="shared" si="149"/>
        <v>0</v>
      </c>
      <c r="AM253" s="1067">
        <f t="shared" si="150"/>
        <v>0</v>
      </c>
      <c r="AN253" s="1067">
        <f t="shared" si="151"/>
        <v>0</v>
      </c>
      <c r="AO253" s="1068">
        <f t="shared" si="152"/>
        <v>0</v>
      </c>
      <c r="AP253" s="1068">
        <f t="shared" si="153"/>
        <v>0</v>
      </c>
      <c r="AQ253" s="1068">
        <f t="shared" si="154"/>
        <v>0</v>
      </c>
      <c r="AR253" s="1382"/>
      <c r="AS253" s="1382"/>
      <c r="AT253" s="1382"/>
      <c r="AU253" s="1449"/>
      <c r="AV253" s="1449"/>
      <c r="AW253" s="1449"/>
      <c r="AX253" s="1449"/>
      <c r="AY253" s="1449"/>
      <c r="AZ253" s="1449"/>
      <c r="BA253" s="1424"/>
      <c r="BB253" s="1424"/>
      <c r="BC253" s="1406"/>
    </row>
    <row r="254" spans="1:55">
      <c r="A254" s="828"/>
      <c r="B254" s="1093"/>
      <c r="C254" s="1509"/>
      <c r="D254" s="1509"/>
      <c r="E254" s="1328">
        <f t="shared" si="134"/>
        <v>0</v>
      </c>
      <c r="F254" s="828"/>
      <c r="G254" s="1036"/>
      <c r="H254" s="934"/>
      <c r="I254" s="839"/>
      <c r="J254" s="839"/>
      <c r="K254" s="889"/>
      <c r="L254" s="888">
        <f t="shared" si="135"/>
        <v>0</v>
      </c>
      <c r="M254" s="577"/>
      <c r="N254" s="577"/>
      <c r="O254" s="577"/>
      <c r="P254" s="577"/>
      <c r="Q254" s="577"/>
      <c r="R254" s="577"/>
      <c r="S254" s="577"/>
      <c r="T254" s="577"/>
      <c r="U254" s="577"/>
      <c r="V254" s="577"/>
      <c r="W254" s="580">
        <f t="shared" si="136"/>
        <v>0</v>
      </c>
      <c r="X254" s="916">
        <f t="shared" si="155"/>
        <v>0</v>
      </c>
      <c r="Y254" s="1096"/>
      <c r="Z254" s="1140">
        <f t="shared" si="137"/>
        <v>0</v>
      </c>
      <c r="AA254" s="1083">
        <f t="shared" si="138"/>
        <v>0</v>
      </c>
      <c r="AB254" s="1083">
        <f t="shared" si="139"/>
        <v>0</v>
      </c>
      <c r="AC254" s="1083">
        <f t="shared" si="140"/>
        <v>0</v>
      </c>
      <c r="AD254" s="1141">
        <f t="shared" si="141"/>
        <v>0</v>
      </c>
      <c r="AE254" s="1084">
        <f t="shared" si="142"/>
        <v>0</v>
      </c>
      <c r="AF254" s="1084">
        <f t="shared" si="143"/>
        <v>0</v>
      </c>
      <c r="AG254" s="1084">
        <f t="shared" si="144"/>
        <v>0</v>
      </c>
      <c r="AH254" s="1142">
        <f t="shared" si="145"/>
        <v>0</v>
      </c>
      <c r="AI254" s="1085">
        <f t="shared" si="146"/>
        <v>0</v>
      </c>
      <c r="AJ254" s="1085">
        <f t="shared" si="147"/>
        <v>0</v>
      </c>
      <c r="AK254" s="1085">
        <f t="shared" si="148"/>
        <v>0</v>
      </c>
      <c r="AL254" s="1067">
        <f t="shared" si="149"/>
        <v>0</v>
      </c>
      <c r="AM254" s="1067">
        <f t="shared" si="150"/>
        <v>0</v>
      </c>
      <c r="AN254" s="1067">
        <f t="shared" si="151"/>
        <v>0</v>
      </c>
      <c r="AO254" s="1068">
        <f t="shared" si="152"/>
        <v>0</v>
      </c>
      <c r="AP254" s="1068">
        <f t="shared" si="153"/>
        <v>0</v>
      </c>
      <c r="AQ254" s="1068">
        <f t="shared" si="154"/>
        <v>0</v>
      </c>
      <c r="AR254" s="1382"/>
      <c r="AS254" s="1382"/>
      <c r="AT254" s="1382"/>
      <c r="AU254" s="1449"/>
      <c r="AV254" s="1449"/>
      <c r="AW254" s="1449"/>
      <c r="AX254" s="1449"/>
      <c r="AY254" s="1449"/>
      <c r="AZ254" s="1449"/>
      <c r="BA254" s="1424"/>
      <c r="BB254" s="1424"/>
      <c r="BC254" s="1406"/>
    </row>
    <row r="255" spans="1:55">
      <c r="A255" s="828"/>
      <c r="B255" s="1093"/>
      <c r="C255" s="1509"/>
      <c r="D255" s="1509"/>
      <c r="E255" s="1328">
        <f t="shared" si="134"/>
        <v>0</v>
      </c>
      <c r="F255" s="828"/>
      <c r="G255" s="1036"/>
      <c r="H255" s="934"/>
      <c r="I255" s="839"/>
      <c r="J255" s="839"/>
      <c r="K255" s="889"/>
      <c r="L255" s="888">
        <f t="shared" si="135"/>
        <v>0</v>
      </c>
      <c r="M255" s="577"/>
      <c r="N255" s="577"/>
      <c r="O255" s="577"/>
      <c r="P255" s="577"/>
      <c r="Q255" s="577"/>
      <c r="R255" s="577"/>
      <c r="S255" s="577"/>
      <c r="T255" s="577"/>
      <c r="U255" s="577"/>
      <c r="V255" s="577"/>
      <c r="W255" s="580">
        <f t="shared" si="136"/>
        <v>0</v>
      </c>
      <c r="X255" s="916">
        <f t="shared" si="155"/>
        <v>0</v>
      </c>
      <c r="Y255" s="1096"/>
      <c r="Z255" s="1140">
        <f t="shared" si="137"/>
        <v>0</v>
      </c>
      <c r="AA255" s="1083">
        <f t="shared" si="138"/>
        <v>0</v>
      </c>
      <c r="AB255" s="1083">
        <f t="shared" si="139"/>
        <v>0</v>
      </c>
      <c r="AC255" s="1083">
        <f t="shared" si="140"/>
        <v>0</v>
      </c>
      <c r="AD255" s="1141">
        <f t="shared" si="141"/>
        <v>0</v>
      </c>
      <c r="AE255" s="1084">
        <f t="shared" si="142"/>
        <v>0</v>
      </c>
      <c r="AF255" s="1084">
        <f t="shared" si="143"/>
        <v>0</v>
      </c>
      <c r="AG255" s="1084">
        <f t="shared" si="144"/>
        <v>0</v>
      </c>
      <c r="AH255" s="1142">
        <f t="shared" si="145"/>
        <v>0</v>
      </c>
      <c r="AI255" s="1085">
        <f t="shared" si="146"/>
        <v>0</v>
      </c>
      <c r="AJ255" s="1085">
        <f t="shared" si="147"/>
        <v>0</v>
      </c>
      <c r="AK255" s="1085">
        <f t="shared" si="148"/>
        <v>0</v>
      </c>
      <c r="AL255" s="1067">
        <f t="shared" si="149"/>
        <v>0</v>
      </c>
      <c r="AM255" s="1067">
        <f t="shared" si="150"/>
        <v>0</v>
      </c>
      <c r="AN255" s="1067">
        <f t="shared" si="151"/>
        <v>0</v>
      </c>
      <c r="AO255" s="1068">
        <f t="shared" si="152"/>
        <v>0</v>
      </c>
      <c r="AP255" s="1068">
        <f t="shared" si="153"/>
        <v>0</v>
      </c>
      <c r="AQ255" s="1068">
        <f t="shared" si="154"/>
        <v>0</v>
      </c>
      <c r="AR255" s="1382"/>
      <c r="AS255" s="1382"/>
      <c r="AT255" s="1382"/>
      <c r="AU255" s="1449"/>
      <c r="AV255" s="1449"/>
      <c r="AW255" s="1449"/>
      <c r="AX255" s="1449"/>
      <c r="AY255" s="1449"/>
      <c r="AZ255" s="1449"/>
      <c r="BA255" s="1424"/>
      <c r="BB255" s="1424"/>
      <c r="BC255" s="1406"/>
    </row>
    <row r="256" spans="1:55">
      <c r="A256" s="828"/>
      <c r="B256" s="1093"/>
      <c r="C256" s="1509"/>
      <c r="D256" s="1509"/>
      <c r="E256" s="1328">
        <f t="shared" si="134"/>
        <v>0</v>
      </c>
      <c r="F256" s="828"/>
      <c r="G256" s="1036"/>
      <c r="H256" s="934"/>
      <c r="I256" s="839"/>
      <c r="J256" s="839"/>
      <c r="K256" s="889"/>
      <c r="L256" s="888">
        <f t="shared" si="135"/>
        <v>0</v>
      </c>
      <c r="M256" s="577"/>
      <c r="N256" s="577"/>
      <c r="O256" s="577"/>
      <c r="P256" s="577"/>
      <c r="Q256" s="577"/>
      <c r="R256" s="577"/>
      <c r="S256" s="577"/>
      <c r="T256" s="577"/>
      <c r="U256" s="577"/>
      <c r="V256" s="577"/>
      <c r="W256" s="580">
        <f t="shared" si="136"/>
        <v>0</v>
      </c>
      <c r="X256" s="916">
        <f t="shared" si="155"/>
        <v>0</v>
      </c>
      <c r="Y256" s="1096"/>
      <c r="Z256" s="1140">
        <f t="shared" si="137"/>
        <v>0</v>
      </c>
      <c r="AA256" s="1083">
        <f t="shared" si="138"/>
        <v>0</v>
      </c>
      <c r="AB256" s="1083">
        <f t="shared" si="139"/>
        <v>0</v>
      </c>
      <c r="AC256" s="1083">
        <f t="shared" si="140"/>
        <v>0</v>
      </c>
      <c r="AD256" s="1141">
        <f t="shared" si="141"/>
        <v>0</v>
      </c>
      <c r="AE256" s="1084">
        <f t="shared" si="142"/>
        <v>0</v>
      </c>
      <c r="AF256" s="1084">
        <f t="shared" si="143"/>
        <v>0</v>
      </c>
      <c r="AG256" s="1084">
        <f t="shared" si="144"/>
        <v>0</v>
      </c>
      <c r="AH256" s="1142">
        <f t="shared" si="145"/>
        <v>0</v>
      </c>
      <c r="AI256" s="1085">
        <f t="shared" si="146"/>
        <v>0</v>
      </c>
      <c r="AJ256" s="1085">
        <f t="shared" si="147"/>
        <v>0</v>
      </c>
      <c r="AK256" s="1085">
        <f t="shared" si="148"/>
        <v>0</v>
      </c>
      <c r="AL256" s="1067">
        <f t="shared" si="149"/>
        <v>0</v>
      </c>
      <c r="AM256" s="1067">
        <f t="shared" si="150"/>
        <v>0</v>
      </c>
      <c r="AN256" s="1067">
        <f t="shared" si="151"/>
        <v>0</v>
      </c>
      <c r="AO256" s="1068">
        <f t="shared" si="152"/>
        <v>0</v>
      </c>
      <c r="AP256" s="1068">
        <f t="shared" si="153"/>
        <v>0</v>
      </c>
      <c r="AQ256" s="1068">
        <f t="shared" si="154"/>
        <v>0</v>
      </c>
      <c r="AR256" s="1382"/>
      <c r="AS256" s="1382"/>
      <c r="AT256" s="1382"/>
      <c r="AU256" s="1449"/>
      <c r="AV256" s="1449"/>
      <c r="AW256" s="1449"/>
      <c r="AX256" s="1449"/>
      <c r="AY256" s="1449"/>
      <c r="AZ256" s="1449"/>
      <c r="BA256" s="1424"/>
      <c r="BB256" s="1424"/>
      <c r="BC256" s="1406"/>
    </row>
    <row r="257" spans="1:55">
      <c r="A257" s="828"/>
      <c r="B257" s="1093"/>
      <c r="C257" s="1509"/>
      <c r="D257" s="1509"/>
      <c r="E257" s="1328">
        <f t="shared" si="134"/>
        <v>0</v>
      </c>
      <c r="F257" s="828"/>
      <c r="G257" s="1036"/>
      <c r="H257" s="934"/>
      <c r="I257" s="839"/>
      <c r="J257" s="839"/>
      <c r="K257" s="889"/>
      <c r="L257" s="888">
        <f t="shared" si="135"/>
        <v>0</v>
      </c>
      <c r="M257" s="577"/>
      <c r="N257" s="577"/>
      <c r="O257" s="577"/>
      <c r="P257" s="577"/>
      <c r="Q257" s="577"/>
      <c r="R257" s="577"/>
      <c r="S257" s="577"/>
      <c r="T257" s="577"/>
      <c r="U257" s="577"/>
      <c r="V257" s="577"/>
      <c r="W257" s="580">
        <f t="shared" si="136"/>
        <v>0</v>
      </c>
      <c r="X257" s="916">
        <f t="shared" si="155"/>
        <v>0</v>
      </c>
      <c r="Y257" s="1096"/>
      <c r="Z257" s="1140">
        <f t="shared" si="137"/>
        <v>0</v>
      </c>
      <c r="AA257" s="1083">
        <f t="shared" si="138"/>
        <v>0</v>
      </c>
      <c r="AB257" s="1083">
        <f t="shared" si="139"/>
        <v>0</v>
      </c>
      <c r="AC257" s="1083">
        <f t="shared" si="140"/>
        <v>0</v>
      </c>
      <c r="AD257" s="1141">
        <f t="shared" si="141"/>
        <v>0</v>
      </c>
      <c r="AE257" s="1084">
        <f t="shared" si="142"/>
        <v>0</v>
      </c>
      <c r="AF257" s="1084">
        <f t="shared" si="143"/>
        <v>0</v>
      </c>
      <c r="AG257" s="1084">
        <f t="shared" si="144"/>
        <v>0</v>
      </c>
      <c r="AH257" s="1142">
        <f t="shared" si="145"/>
        <v>0</v>
      </c>
      <c r="AI257" s="1085">
        <f t="shared" si="146"/>
        <v>0</v>
      </c>
      <c r="AJ257" s="1085">
        <f t="shared" si="147"/>
        <v>0</v>
      </c>
      <c r="AK257" s="1085">
        <f t="shared" si="148"/>
        <v>0</v>
      </c>
      <c r="AL257" s="1067">
        <f t="shared" si="149"/>
        <v>0</v>
      </c>
      <c r="AM257" s="1067">
        <f t="shared" si="150"/>
        <v>0</v>
      </c>
      <c r="AN257" s="1067">
        <f t="shared" si="151"/>
        <v>0</v>
      </c>
      <c r="AO257" s="1068">
        <f t="shared" si="152"/>
        <v>0</v>
      </c>
      <c r="AP257" s="1068">
        <f t="shared" si="153"/>
        <v>0</v>
      </c>
      <c r="AQ257" s="1068">
        <f t="shared" si="154"/>
        <v>0</v>
      </c>
      <c r="AR257" s="1382"/>
      <c r="AS257" s="1382"/>
      <c r="AT257" s="1382"/>
      <c r="AU257" s="1449"/>
      <c r="AV257" s="1449"/>
      <c r="AW257" s="1449"/>
      <c r="AX257" s="1449"/>
      <c r="AY257" s="1449"/>
      <c r="AZ257" s="1449"/>
      <c r="BA257" s="1424"/>
      <c r="BB257" s="1424"/>
      <c r="BC257" s="1406"/>
    </row>
    <row r="258" spans="1:55">
      <c r="A258" s="828"/>
      <c r="B258" s="1093"/>
      <c r="C258" s="1509"/>
      <c r="D258" s="1509"/>
      <c r="E258" s="1328">
        <f t="shared" si="134"/>
        <v>0</v>
      </c>
      <c r="F258" s="828"/>
      <c r="G258" s="1036"/>
      <c r="H258" s="934"/>
      <c r="I258" s="839"/>
      <c r="J258" s="839"/>
      <c r="K258" s="889"/>
      <c r="L258" s="888">
        <f t="shared" si="135"/>
        <v>0</v>
      </c>
      <c r="M258" s="577"/>
      <c r="N258" s="577"/>
      <c r="O258" s="577"/>
      <c r="P258" s="577"/>
      <c r="Q258" s="577"/>
      <c r="R258" s="577"/>
      <c r="S258" s="577"/>
      <c r="T258" s="577"/>
      <c r="U258" s="577"/>
      <c r="V258" s="577"/>
      <c r="W258" s="580">
        <f t="shared" si="136"/>
        <v>0</v>
      </c>
      <c r="X258" s="916">
        <f t="shared" si="155"/>
        <v>0</v>
      </c>
      <c r="Y258" s="1096"/>
      <c r="Z258" s="1140">
        <f t="shared" si="137"/>
        <v>0</v>
      </c>
      <c r="AA258" s="1083">
        <f t="shared" si="138"/>
        <v>0</v>
      </c>
      <c r="AB258" s="1083">
        <f t="shared" si="139"/>
        <v>0</v>
      </c>
      <c r="AC258" s="1083">
        <f t="shared" si="140"/>
        <v>0</v>
      </c>
      <c r="AD258" s="1141">
        <f t="shared" si="141"/>
        <v>0</v>
      </c>
      <c r="AE258" s="1084">
        <f t="shared" si="142"/>
        <v>0</v>
      </c>
      <c r="AF258" s="1084">
        <f t="shared" si="143"/>
        <v>0</v>
      </c>
      <c r="AG258" s="1084">
        <f t="shared" si="144"/>
        <v>0</v>
      </c>
      <c r="AH258" s="1142">
        <f t="shared" si="145"/>
        <v>0</v>
      </c>
      <c r="AI258" s="1085">
        <f t="shared" si="146"/>
        <v>0</v>
      </c>
      <c r="AJ258" s="1085">
        <f t="shared" si="147"/>
        <v>0</v>
      </c>
      <c r="AK258" s="1085">
        <f t="shared" si="148"/>
        <v>0</v>
      </c>
      <c r="AL258" s="1067">
        <f t="shared" si="149"/>
        <v>0</v>
      </c>
      <c r="AM258" s="1067">
        <f t="shared" si="150"/>
        <v>0</v>
      </c>
      <c r="AN258" s="1067">
        <f t="shared" si="151"/>
        <v>0</v>
      </c>
      <c r="AO258" s="1068">
        <f t="shared" si="152"/>
        <v>0</v>
      </c>
      <c r="AP258" s="1068">
        <f t="shared" si="153"/>
        <v>0</v>
      </c>
      <c r="AQ258" s="1068">
        <f t="shared" si="154"/>
        <v>0</v>
      </c>
      <c r="AR258" s="1382"/>
      <c r="AS258" s="1382"/>
      <c r="AT258" s="1382"/>
      <c r="AU258" s="1449"/>
      <c r="AV258" s="1449"/>
      <c r="AW258" s="1449"/>
      <c r="AX258" s="1449"/>
      <c r="AY258" s="1449"/>
      <c r="AZ258" s="1449"/>
      <c r="BA258" s="1424"/>
      <c r="BB258" s="1424"/>
      <c r="BC258" s="1406"/>
    </row>
    <row r="259" spans="1:55">
      <c r="A259" s="828"/>
      <c r="B259" s="1093"/>
      <c r="C259" s="1509"/>
      <c r="D259" s="1509"/>
      <c r="E259" s="1328">
        <f t="shared" si="134"/>
        <v>0</v>
      </c>
      <c r="F259" s="828"/>
      <c r="G259" s="1036"/>
      <c r="H259" s="934"/>
      <c r="I259" s="839"/>
      <c r="J259" s="839"/>
      <c r="K259" s="889"/>
      <c r="L259" s="888">
        <f t="shared" si="135"/>
        <v>0</v>
      </c>
      <c r="M259" s="577"/>
      <c r="N259" s="577"/>
      <c r="O259" s="577"/>
      <c r="P259" s="577"/>
      <c r="Q259" s="577"/>
      <c r="R259" s="577"/>
      <c r="S259" s="577"/>
      <c r="T259" s="577"/>
      <c r="U259" s="577"/>
      <c r="V259" s="577"/>
      <c r="W259" s="580">
        <f t="shared" si="136"/>
        <v>0</v>
      </c>
      <c r="X259" s="916">
        <f t="shared" si="155"/>
        <v>0</v>
      </c>
      <c r="Y259" s="1096"/>
      <c r="Z259" s="1140">
        <f t="shared" si="137"/>
        <v>0</v>
      </c>
      <c r="AA259" s="1083">
        <f t="shared" si="138"/>
        <v>0</v>
      </c>
      <c r="AB259" s="1083">
        <f t="shared" si="139"/>
        <v>0</v>
      </c>
      <c r="AC259" s="1083">
        <f t="shared" si="140"/>
        <v>0</v>
      </c>
      <c r="AD259" s="1141">
        <f t="shared" si="141"/>
        <v>0</v>
      </c>
      <c r="AE259" s="1084">
        <f t="shared" si="142"/>
        <v>0</v>
      </c>
      <c r="AF259" s="1084">
        <f t="shared" si="143"/>
        <v>0</v>
      </c>
      <c r="AG259" s="1084">
        <f t="shared" si="144"/>
        <v>0</v>
      </c>
      <c r="AH259" s="1142">
        <f t="shared" si="145"/>
        <v>0</v>
      </c>
      <c r="AI259" s="1085">
        <f t="shared" si="146"/>
        <v>0</v>
      </c>
      <c r="AJ259" s="1085">
        <f t="shared" si="147"/>
        <v>0</v>
      </c>
      <c r="AK259" s="1085">
        <f t="shared" si="148"/>
        <v>0</v>
      </c>
      <c r="AL259" s="1067">
        <f t="shared" si="149"/>
        <v>0</v>
      </c>
      <c r="AM259" s="1067">
        <f t="shared" si="150"/>
        <v>0</v>
      </c>
      <c r="AN259" s="1067">
        <f t="shared" si="151"/>
        <v>0</v>
      </c>
      <c r="AO259" s="1068">
        <f t="shared" si="152"/>
        <v>0</v>
      </c>
      <c r="AP259" s="1068">
        <f t="shared" si="153"/>
        <v>0</v>
      </c>
      <c r="AQ259" s="1068">
        <f t="shared" si="154"/>
        <v>0</v>
      </c>
      <c r="AR259" s="1382"/>
      <c r="AS259" s="1382"/>
      <c r="AT259" s="1382"/>
      <c r="AU259" s="1449"/>
      <c r="AV259" s="1449"/>
      <c r="AW259" s="1449"/>
      <c r="AX259" s="1449"/>
      <c r="AY259" s="1449"/>
      <c r="AZ259" s="1449"/>
      <c r="BA259" s="1424"/>
      <c r="BB259" s="1424"/>
      <c r="BC259" s="1406"/>
    </row>
    <row r="260" spans="1:55">
      <c r="A260" s="828"/>
      <c r="B260" s="1093"/>
      <c r="C260" s="1509"/>
      <c r="D260" s="1509"/>
      <c r="E260" s="1328">
        <f t="shared" si="134"/>
        <v>0</v>
      </c>
      <c r="F260" s="828"/>
      <c r="G260" s="1036"/>
      <c r="H260" s="934"/>
      <c r="I260" s="839"/>
      <c r="J260" s="839"/>
      <c r="K260" s="889"/>
      <c r="L260" s="888">
        <f t="shared" si="135"/>
        <v>0</v>
      </c>
      <c r="M260" s="577"/>
      <c r="N260" s="577"/>
      <c r="O260" s="577"/>
      <c r="P260" s="577"/>
      <c r="Q260" s="577"/>
      <c r="R260" s="577"/>
      <c r="S260" s="577"/>
      <c r="T260" s="577"/>
      <c r="U260" s="577"/>
      <c r="V260" s="577"/>
      <c r="W260" s="580">
        <f t="shared" si="136"/>
        <v>0</v>
      </c>
      <c r="X260" s="916">
        <f t="shared" si="155"/>
        <v>0</v>
      </c>
      <c r="Y260" s="1096"/>
      <c r="Z260" s="1140">
        <f t="shared" si="137"/>
        <v>0</v>
      </c>
      <c r="AA260" s="1083">
        <f t="shared" si="138"/>
        <v>0</v>
      </c>
      <c r="AB260" s="1083">
        <f t="shared" si="139"/>
        <v>0</v>
      </c>
      <c r="AC260" s="1083">
        <f t="shared" si="140"/>
        <v>0</v>
      </c>
      <c r="AD260" s="1141">
        <f t="shared" si="141"/>
        <v>0</v>
      </c>
      <c r="AE260" s="1084">
        <f t="shared" si="142"/>
        <v>0</v>
      </c>
      <c r="AF260" s="1084">
        <f t="shared" si="143"/>
        <v>0</v>
      </c>
      <c r="AG260" s="1084">
        <f t="shared" si="144"/>
        <v>0</v>
      </c>
      <c r="AH260" s="1142">
        <f t="shared" si="145"/>
        <v>0</v>
      </c>
      <c r="AI260" s="1085">
        <f t="shared" si="146"/>
        <v>0</v>
      </c>
      <c r="AJ260" s="1085">
        <f t="shared" si="147"/>
        <v>0</v>
      </c>
      <c r="AK260" s="1085">
        <f t="shared" si="148"/>
        <v>0</v>
      </c>
      <c r="AL260" s="1067">
        <f t="shared" si="149"/>
        <v>0</v>
      </c>
      <c r="AM260" s="1067">
        <f t="shared" si="150"/>
        <v>0</v>
      </c>
      <c r="AN260" s="1067">
        <f t="shared" si="151"/>
        <v>0</v>
      </c>
      <c r="AO260" s="1068">
        <f t="shared" si="152"/>
        <v>0</v>
      </c>
      <c r="AP260" s="1068">
        <f t="shared" si="153"/>
        <v>0</v>
      </c>
      <c r="AQ260" s="1068">
        <f t="shared" si="154"/>
        <v>0</v>
      </c>
      <c r="AR260" s="1382"/>
      <c r="AS260" s="1382"/>
      <c r="AT260" s="1382"/>
      <c r="AU260" s="1449"/>
      <c r="AV260" s="1449"/>
      <c r="AW260" s="1449"/>
      <c r="AX260" s="1449"/>
      <c r="AY260" s="1449"/>
      <c r="AZ260" s="1449"/>
      <c r="BA260" s="1424"/>
      <c r="BB260" s="1424"/>
      <c r="BC260" s="1406"/>
    </row>
    <row r="261" spans="1:55">
      <c r="A261" s="828"/>
      <c r="B261" s="1093"/>
      <c r="C261" s="1509"/>
      <c r="D261" s="1509"/>
      <c r="E261" s="1328">
        <f t="shared" si="134"/>
        <v>0</v>
      </c>
      <c r="F261" s="828"/>
      <c r="G261" s="1036"/>
      <c r="H261" s="934"/>
      <c r="I261" s="839"/>
      <c r="J261" s="839"/>
      <c r="K261" s="889"/>
      <c r="L261" s="888">
        <f t="shared" si="135"/>
        <v>0</v>
      </c>
      <c r="M261" s="577"/>
      <c r="N261" s="577"/>
      <c r="O261" s="577"/>
      <c r="P261" s="577"/>
      <c r="Q261" s="577"/>
      <c r="R261" s="577"/>
      <c r="S261" s="577"/>
      <c r="T261" s="577"/>
      <c r="U261" s="577"/>
      <c r="V261" s="577"/>
      <c r="W261" s="580">
        <f t="shared" si="136"/>
        <v>0</v>
      </c>
      <c r="X261" s="916">
        <f t="shared" si="155"/>
        <v>0</v>
      </c>
      <c r="Y261" s="1096"/>
      <c r="Z261" s="1140">
        <f t="shared" si="137"/>
        <v>0</v>
      </c>
      <c r="AA261" s="1083">
        <f t="shared" si="138"/>
        <v>0</v>
      </c>
      <c r="AB261" s="1083">
        <f t="shared" si="139"/>
        <v>0</v>
      </c>
      <c r="AC261" s="1083">
        <f t="shared" si="140"/>
        <v>0</v>
      </c>
      <c r="AD261" s="1141">
        <f t="shared" si="141"/>
        <v>0</v>
      </c>
      <c r="AE261" s="1084">
        <f t="shared" si="142"/>
        <v>0</v>
      </c>
      <c r="AF261" s="1084">
        <f t="shared" si="143"/>
        <v>0</v>
      </c>
      <c r="AG261" s="1084">
        <f t="shared" si="144"/>
        <v>0</v>
      </c>
      <c r="AH261" s="1142">
        <f t="shared" si="145"/>
        <v>0</v>
      </c>
      <c r="AI261" s="1085">
        <f t="shared" si="146"/>
        <v>0</v>
      </c>
      <c r="AJ261" s="1085">
        <f t="shared" si="147"/>
        <v>0</v>
      </c>
      <c r="AK261" s="1085">
        <f t="shared" si="148"/>
        <v>0</v>
      </c>
      <c r="AL261" s="1067">
        <f t="shared" si="149"/>
        <v>0</v>
      </c>
      <c r="AM261" s="1067">
        <f t="shared" si="150"/>
        <v>0</v>
      </c>
      <c r="AN261" s="1067">
        <f t="shared" si="151"/>
        <v>0</v>
      </c>
      <c r="AO261" s="1068">
        <f t="shared" si="152"/>
        <v>0</v>
      </c>
      <c r="AP261" s="1068">
        <f t="shared" si="153"/>
        <v>0</v>
      </c>
      <c r="AQ261" s="1068">
        <f t="shared" si="154"/>
        <v>0</v>
      </c>
      <c r="AR261" s="1382"/>
      <c r="AS261" s="1382"/>
      <c r="AT261" s="1382"/>
      <c r="AU261" s="1449"/>
      <c r="AV261" s="1449"/>
      <c r="AW261" s="1449"/>
      <c r="AX261" s="1449"/>
      <c r="AY261" s="1449"/>
      <c r="AZ261" s="1449"/>
      <c r="BA261" s="1424"/>
      <c r="BB261" s="1424"/>
      <c r="BC261" s="1406"/>
    </row>
    <row r="262" spans="1:55">
      <c r="A262" s="828"/>
      <c r="B262" s="1093"/>
      <c r="C262" s="1509"/>
      <c r="D262" s="1509"/>
      <c r="E262" s="1328">
        <f t="shared" si="134"/>
        <v>0</v>
      </c>
      <c r="F262" s="828"/>
      <c r="G262" s="1036"/>
      <c r="H262" s="934"/>
      <c r="I262" s="839"/>
      <c r="J262" s="839"/>
      <c r="K262" s="889"/>
      <c r="L262" s="888">
        <f t="shared" si="135"/>
        <v>0</v>
      </c>
      <c r="M262" s="577"/>
      <c r="N262" s="577"/>
      <c r="O262" s="577"/>
      <c r="P262" s="577"/>
      <c r="Q262" s="577"/>
      <c r="R262" s="577"/>
      <c r="S262" s="577"/>
      <c r="T262" s="577"/>
      <c r="U262" s="577"/>
      <c r="V262" s="577"/>
      <c r="W262" s="580">
        <f t="shared" si="136"/>
        <v>0</v>
      </c>
      <c r="X262" s="916">
        <f t="shared" si="155"/>
        <v>0</v>
      </c>
      <c r="Y262" s="1096"/>
      <c r="Z262" s="1140">
        <f t="shared" si="137"/>
        <v>0</v>
      </c>
      <c r="AA262" s="1083">
        <f t="shared" si="138"/>
        <v>0</v>
      </c>
      <c r="AB262" s="1083">
        <f t="shared" si="139"/>
        <v>0</v>
      </c>
      <c r="AC262" s="1083">
        <f t="shared" si="140"/>
        <v>0</v>
      </c>
      <c r="AD262" s="1141">
        <f t="shared" si="141"/>
        <v>0</v>
      </c>
      <c r="AE262" s="1084">
        <f t="shared" si="142"/>
        <v>0</v>
      </c>
      <c r="AF262" s="1084">
        <f t="shared" si="143"/>
        <v>0</v>
      </c>
      <c r="AG262" s="1084">
        <f t="shared" si="144"/>
        <v>0</v>
      </c>
      <c r="AH262" s="1142">
        <f t="shared" si="145"/>
        <v>0</v>
      </c>
      <c r="AI262" s="1085">
        <f t="shared" si="146"/>
        <v>0</v>
      </c>
      <c r="AJ262" s="1085">
        <f t="shared" si="147"/>
        <v>0</v>
      </c>
      <c r="AK262" s="1085">
        <f t="shared" si="148"/>
        <v>0</v>
      </c>
      <c r="AL262" s="1067">
        <f t="shared" si="149"/>
        <v>0</v>
      </c>
      <c r="AM262" s="1067">
        <f t="shared" si="150"/>
        <v>0</v>
      </c>
      <c r="AN262" s="1067">
        <f t="shared" si="151"/>
        <v>0</v>
      </c>
      <c r="AO262" s="1068">
        <f t="shared" si="152"/>
        <v>0</v>
      </c>
      <c r="AP262" s="1068">
        <f t="shared" si="153"/>
        <v>0</v>
      </c>
      <c r="AQ262" s="1068">
        <f t="shared" si="154"/>
        <v>0</v>
      </c>
      <c r="AR262" s="1382"/>
      <c r="AS262" s="1382"/>
      <c r="AT262" s="1382"/>
      <c r="AU262" s="1449"/>
      <c r="AV262" s="1449"/>
      <c r="AW262" s="1449"/>
      <c r="AX262" s="1449"/>
      <c r="AY262" s="1449"/>
      <c r="AZ262" s="1449"/>
      <c r="BA262" s="1424"/>
      <c r="BB262" s="1424"/>
      <c r="BC262" s="1406"/>
    </row>
    <row r="263" spans="1:55">
      <c r="A263" s="828"/>
      <c r="B263" s="1093"/>
      <c r="C263" s="1509"/>
      <c r="D263" s="1509"/>
      <c r="E263" s="1328">
        <f t="shared" si="134"/>
        <v>0</v>
      </c>
      <c r="F263" s="828"/>
      <c r="G263" s="1036"/>
      <c r="H263" s="934"/>
      <c r="I263" s="839"/>
      <c r="J263" s="839"/>
      <c r="K263" s="889"/>
      <c r="L263" s="888">
        <f t="shared" si="135"/>
        <v>0</v>
      </c>
      <c r="M263" s="577"/>
      <c r="N263" s="577"/>
      <c r="O263" s="577"/>
      <c r="P263" s="577"/>
      <c r="Q263" s="577"/>
      <c r="R263" s="577"/>
      <c r="S263" s="577"/>
      <c r="T263" s="577"/>
      <c r="U263" s="577"/>
      <c r="V263" s="577"/>
      <c r="W263" s="580">
        <f t="shared" si="136"/>
        <v>0</v>
      </c>
      <c r="X263" s="916">
        <f t="shared" si="155"/>
        <v>0</v>
      </c>
      <c r="Y263" s="1096"/>
      <c r="Z263" s="1140">
        <f t="shared" si="137"/>
        <v>0</v>
      </c>
      <c r="AA263" s="1083">
        <f t="shared" si="138"/>
        <v>0</v>
      </c>
      <c r="AB263" s="1083">
        <f t="shared" si="139"/>
        <v>0</v>
      </c>
      <c r="AC263" s="1083">
        <f t="shared" si="140"/>
        <v>0</v>
      </c>
      <c r="AD263" s="1141">
        <f t="shared" si="141"/>
        <v>0</v>
      </c>
      <c r="AE263" s="1084">
        <f t="shared" si="142"/>
        <v>0</v>
      </c>
      <c r="AF263" s="1084">
        <f t="shared" si="143"/>
        <v>0</v>
      </c>
      <c r="AG263" s="1084">
        <f t="shared" si="144"/>
        <v>0</v>
      </c>
      <c r="AH263" s="1142">
        <f t="shared" si="145"/>
        <v>0</v>
      </c>
      <c r="AI263" s="1085">
        <f t="shared" si="146"/>
        <v>0</v>
      </c>
      <c r="AJ263" s="1085">
        <f t="shared" si="147"/>
        <v>0</v>
      </c>
      <c r="AK263" s="1085">
        <f t="shared" si="148"/>
        <v>0</v>
      </c>
      <c r="AL263" s="1067">
        <f t="shared" si="149"/>
        <v>0</v>
      </c>
      <c r="AM263" s="1067">
        <f t="shared" si="150"/>
        <v>0</v>
      </c>
      <c r="AN263" s="1067">
        <f t="shared" si="151"/>
        <v>0</v>
      </c>
      <c r="AO263" s="1068">
        <f t="shared" si="152"/>
        <v>0</v>
      </c>
      <c r="AP263" s="1068">
        <f t="shared" si="153"/>
        <v>0</v>
      </c>
      <c r="AQ263" s="1068">
        <f t="shared" si="154"/>
        <v>0</v>
      </c>
      <c r="AR263" s="1382"/>
      <c r="AS263" s="1382"/>
      <c r="AT263" s="1382"/>
      <c r="AU263" s="1449"/>
      <c r="AV263" s="1449"/>
      <c r="AW263" s="1449"/>
      <c r="AX263" s="1449"/>
      <c r="AY263" s="1449"/>
      <c r="AZ263" s="1449"/>
      <c r="BA263" s="1424"/>
      <c r="BB263" s="1424"/>
      <c r="BC263" s="1406"/>
    </row>
    <row r="264" spans="1:55">
      <c r="A264" s="828"/>
      <c r="B264" s="1093"/>
      <c r="C264" s="1509"/>
      <c r="D264" s="1509"/>
      <c r="E264" s="1328">
        <f t="shared" si="134"/>
        <v>0</v>
      </c>
      <c r="F264" s="828"/>
      <c r="G264" s="1036"/>
      <c r="H264" s="934"/>
      <c r="I264" s="839"/>
      <c r="J264" s="839"/>
      <c r="K264" s="889"/>
      <c r="L264" s="888">
        <f t="shared" si="135"/>
        <v>0</v>
      </c>
      <c r="M264" s="577"/>
      <c r="N264" s="577"/>
      <c r="O264" s="577"/>
      <c r="P264" s="577"/>
      <c r="Q264" s="577"/>
      <c r="R264" s="577"/>
      <c r="S264" s="577"/>
      <c r="T264" s="577"/>
      <c r="U264" s="577"/>
      <c r="V264" s="577"/>
      <c r="W264" s="580">
        <f t="shared" si="136"/>
        <v>0</v>
      </c>
      <c r="X264" s="916">
        <f t="shared" si="155"/>
        <v>0</v>
      </c>
      <c r="Y264" s="1096"/>
      <c r="Z264" s="1140">
        <f t="shared" si="137"/>
        <v>0</v>
      </c>
      <c r="AA264" s="1083">
        <f t="shared" si="138"/>
        <v>0</v>
      </c>
      <c r="AB264" s="1083">
        <f t="shared" si="139"/>
        <v>0</v>
      </c>
      <c r="AC264" s="1083">
        <f t="shared" si="140"/>
        <v>0</v>
      </c>
      <c r="AD264" s="1141">
        <f t="shared" si="141"/>
        <v>0</v>
      </c>
      <c r="AE264" s="1084">
        <f t="shared" si="142"/>
        <v>0</v>
      </c>
      <c r="AF264" s="1084">
        <f t="shared" si="143"/>
        <v>0</v>
      </c>
      <c r="AG264" s="1084">
        <f t="shared" si="144"/>
        <v>0</v>
      </c>
      <c r="AH264" s="1142">
        <f t="shared" si="145"/>
        <v>0</v>
      </c>
      <c r="AI264" s="1085">
        <f t="shared" si="146"/>
        <v>0</v>
      </c>
      <c r="AJ264" s="1085">
        <f t="shared" si="147"/>
        <v>0</v>
      </c>
      <c r="AK264" s="1085">
        <f t="shared" si="148"/>
        <v>0</v>
      </c>
      <c r="AL264" s="1067">
        <f t="shared" si="149"/>
        <v>0</v>
      </c>
      <c r="AM264" s="1067">
        <f t="shared" si="150"/>
        <v>0</v>
      </c>
      <c r="AN264" s="1067">
        <f t="shared" si="151"/>
        <v>0</v>
      </c>
      <c r="AO264" s="1068">
        <f t="shared" si="152"/>
        <v>0</v>
      </c>
      <c r="AP264" s="1068">
        <f t="shared" si="153"/>
        <v>0</v>
      </c>
      <c r="AQ264" s="1068">
        <f t="shared" si="154"/>
        <v>0</v>
      </c>
      <c r="AR264" s="1382"/>
      <c r="AS264" s="1382"/>
      <c r="AT264" s="1382"/>
      <c r="AU264" s="1449"/>
      <c r="AV264" s="1449"/>
      <c r="AW264" s="1449"/>
      <c r="AX264" s="1449"/>
      <c r="AY264" s="1449"/>
      <c r="AZ264" s="1449"/>
      <c r="BA264" s="1424"/>
      <c r="BB264" s="1424"/>
      <c r="BC264" s="1406"/>
    </row>
    <row r="265" spans="1:55">
      <c r="A265" s="828"/>
      <c r="B265" s="1093"/>
      <c r="C265" s="1509"/>
      <c r="D265" s="1509"/>
      <c r="E265" s="1328">
        <f t="shared" si="134"/>
        <v>0</v>
      </c>
      <c r="F265" s="828"/>
      <c r="G265" s="1036"/>
      <c r="H265" s="934"/>
      <c r="I265" s="839"/>
      <c r="J265" s="839"/>
      <c r="K265" s="889"/>
      <c r="L265" s="888">
        <f t="shared" si="135"/>
        <v>0</v>
      </c>
      <c r="M265" s="577"/>
      <c r="N265" s="577"/>
      <c r="O265" s="577"/>
      <c r="P265" s="577"/>
      <c r="Q265" s="577"/>
      <c r="R265" s="577"/>
      <c r="S265" s="577"/>
      <c r="T265" s="577"/>
      <c r="U265" s="577"/>
      <c r="V265" s="577"/>
      <c r="W265" s="580">
        <f t="shared" si="136"/>
        <v>0</v>
      </c>
      <c r="X265" s="916">
        <f t="shared" si="155"/>
        <v>0</v>
      </c>
      <c r="Y265" s="1096"/>
      <c r="Z265" s="1140">
        <f t="shared" si="137"/>
        <v>0</v>
      </c>
      <c r="AA265" s="1083">
        <f t="shared" si="138"/>
        <v>0</v>
      </c>
      <c r="AB265" s="1083">
        <f t="shared" si="139"/>
        <v>0</v>
      </c>
      <c r="AC265" s="1083">
        <f t="shared" si="140"/>
        <v>0</v>
      </c>
      <c r="AD265" s="1141">
        <f t="shared" si="141"/>
        <v>0</v>
      </c>
      <c r="AE265" s="1084">
        <f t="shared" si="142"/>
        <v>0</v>
      </c>
      <c r="AF265" s="1084">
        <f t="shared" si="143"/>
        <v>0</v>
      </c>
      <c r="AG265" s="1084">
        <f t="shared" si="144"/>
        <v>0</v>
      </c>
      <c r="AH265" s="1142">
        <f t="shared" si="145"/>
        <v>0</v>
      </c>
      <c r="AI265" s="1085">
        <f t="shared" si="146"/>
        <v>0</v>
      </c>
      <c r="AJ265" s="1085">
        <f t="shared" si="147"/>
        <v>0</v>
      </c>
      <c r="AK265" s="1085">
        <f t="shared" si="148"/>
        <v>0</v>
      </c>
      <c r="AL265" s="1067">
        <f t="shared" si="149"/>
        <v>0</v>
      </c>
      <c r="AM265" s="1067">
        <f t="shared" si="150"/>
        <v>0</v>
      </c>
      <c r="AN265" s="1067">
        <f t="shared" si="151"/>
        <v>0</v>
      </c>
      <c r="AO265" s="1068">
        <f t="shared" si="152"/>
        <v>0</v>
      </c>
      <c r="AP265" s="1068">
        <f t="shared" si="153"/>
        <v>0</v>
      </c>
      <c r="AQ265" s="1068">
        <f t="shared" si="154"/>
        <v>0</v>
      </c>
      <c r="AR265" s="1382"/>
      <c r="AS265" s="1382"/>
      <c r="AT265" s="1382"/>
      <c r="AU265" s="1449"/>
      <c r="AV265" s="1449"/>
      <c r="AW265" s="1449"/>
      <c r="AX265" s="1449"/>
      <c r="AY265" s="1449"/>
      <c r="AZ265" s="1449"/>
      <c r="BA265" s="1424"/>
      <c r="BB265" s="1424"/>
      <c r="BC265" s="1406"/>
    </row>
    <row r="266" spans="1:55">
      <c r="A266" s="828"/>
      <c r="B266" s="1093"/>
      <c r="C266" s="1509"/>
      <c r="D266" s="1509"/>
      <c r="E266" s="1328">
        <f t="shared" si="134"/>
        <v>0</v>
      </c>
      <c r="F266" s="828"/>
      <c r="G266" s="1036"/>
      <c r="H266" s="934"/>
      <c r="I266" s="839"/>
      <c r="J266" s="839"/>
      <c r="K266" s="889"/>
      <c r="L266" s="888">
        <f t="shared" si="135"/>
        <v>0</v>
      </c>
      <c r="M266" s="577"/>
      <c r="N266" s="577"/>
      <c r="O266" s="577"/>
      <c r="P266" s="577"/>
      <c r="Q266" s="577"/>
      <c r="R266" s="577"/>
      <c r="S266" s="577"/>
      <c r="T266" s="577"/>
      <c r="U266" s="577"/>
      <c r="V266" s="577"/>
      <c r="W266" s="580">
        <f t="shared" si="136"/>
        <v>0</v>
      </c>
      <c r="X266" s="916">
        <f t="shared" si="155"/>
        <v>0</v>
      </c>
      <c r="Y266" s="1096"/>
      <c r="Z266" s="1140">
        <f t="shared" si="137"/>
        <v>0</v>
      </c>
      <c r="AA266" s="1083">
        <f t="shared" si="138"/>
        <v>0</v>
      </c>
      <c r="AB266" s="1083">
        <f t="shared" si="139"/>
        <v>0</v>
      </c>
      <c r="AC266" s="1083">
        <f t="shared" si="140"/>
        <v>0</v>
      </c>
      <c r="AD266" s="1141">
        <f t="shared" si="141"/>
        <v>0</v>
      </c>
      <c r="AE266" s="1084">
        <f t="shared" si="142"/>
        <v>0</v>
      </c>
      <c r="AF266" s="1084">
        <f t="shared" si="143"/>
        <v>0</v>
      </c>
      <c r="AG266" s="1084">
        <f t="shared" si="144"/>
        <v>0</v>
      </c>
      <c r="AH266" s="1142">
        <f t="shared" si="145"/>
        <v>0</v>
      </c>
      <c r="AI266" s="1085">
        <f t="shared" si="146"/>
        <v>0</v>
      </c>
      <c r="AJ266" s="1085">
        <f t="shared" si="147"/>
        <v>0</v>
      </c>
      <c r="AK266" s="1085">
        <f t="shared" si="148"/>
        <v>0</v>
      </c>
      <c r="AL266" s="1067">
        <f t="shared" si="149"/>
        <v>0</v>
      </c>
      <c r="AM266" s="1067">
        <f t="shared" si="150"/>
        <v>0</v>
      </c>
      <c r="AN266" s="1067">
        <f t="shared" si="151"/>
        <v>0</v>
      </c>
      <c r="AO266" s="1068">
        <f t="shared" si="152"/>
        <v>0</v>
      </c>
      <c r="AP266" s="1068">
        <f t="shared" si="153"/>
        <v>0</v>
      </c>
      <c r="AQ266" s="1068">
        <f t="shared" si="154"/>
        <v>0</v>
      </c>
      <c r="AR266" s="1382"/>
      <c r="AS266" s="1382"/>
      <c r="AT266" s="1382"/>
      <c r="AU266" s="1449"/>
      <c r="AV266" s="1449"/>
      <c r="AW266" s="1449"/>
      <c r="AX266" s="1449"/>
      <c r="AY266" s="1449"/>
      <c r="AZ266" s="1449"/>
      <c r="BA266" s="1424"/>
      <c r="BB266" s="1424"/>
      <c r="BC266" s="1406"/>
    </row>
    <row r="267" spans="1:55">
      <c r="A267" s="828"/>
      <c r="B267" s="1093"/>
      <c r="C267" s="1509"/>
      <c r="D267" s="1509"/>
      <c r="E267" s="1328">
        <f t="shared" ref="E267:E276" si="156">IFERROR(D267/B267,0)</f>
        <v>0</v>
      </c>
      <c r="F267" s="828"/>
      <c r="G267" s="1036"/>
      <c r="H267" s="934"/>
      <c r="I267" s="839"/>
      <c r="J267" s="839"/>
      <c r="K267" s="889"/>
      <c r="L267" s="888">
        <f t="shared" si="135"/>
        <v>0</v>
      </c>
      <c r="M267" s="577"/>
      <c r="N267" s="577"/>
      <c r="O267" s="577"/>
      <c r="P267" s="577"/>
      <c r="Q267" s="577"/>
      <c r="R267" s="577"/>
      <c r="S267" s="577"/>
      <c r="T267" s="577"/>
      <c r="U267" s="577"/>
      <c r="V267" s="577"/>
      <c r="W267" s="580">
        <f t="shared" si="136"/>
        <v>0</v>
      </c>
      <c r="X267" s="916">
        <f t="shared" si="155"/>
        <v>0</v>
      </c>
      <c r="Y267" s="1096"/>
      <c r="Z267" s="1140">
        <f t="shared" si="137"/>
        <v>0</v>
      </c>
      <c r="AA267" s="1083">
        <f t="shared" si="138"/>
        <v>0</v>
      </c>
      <c r="AB267" s="1083">
        <f t="shared" si="139"/>
        <v>0</v>
      </c>
      <c r="AC267" s="1083">
        <f t="shared" si="140"/>
        <v>0</v>
      </c>
      <c r="AD267" s="1141">
        <f t="shared" si="141"/>
        <v>0</v>
      </c>
      <c r="AE267" s="1084">
        <f t="shared" si="142"/>
        <v>0</v>
      </c>
      <c r="AF267" s="1084">
        <f t="shared" si="143"/>
        <v>0</v>
      </c>
      <c r="AG267" s="1084">
        <f t="shared" si="144"/>
        <v>0</v>
      </c>
      <c r="AH267" s="1142">
        <f t="shared" si="145"/>
        <v>0</v>
      </c>
      <c r="AI267" s="1085">
        <f t="shared" si="146"/>
        <v>0</v>
      </c>
      <c r="AJ267" s="1085">
        <f t="shared" si="147"/>
        <v>0</v>
      </c>
      <c r="AK267" s="1085">
        <f t="shared" si="148"/>
        <v>0</v>
      </c>
      <c r="AL267" s="1067">
        <f t="shared" si="149"/>
        <v>0</v>
      </c>
      <c r="AM267" s="1067">
        <f t="shared" si="150"/>
        <v>0</v>
      </c>
      <c r="AN267" s="1067">
        <f t="shared" si="151"/>
        <v>0</v>
      </c>
      <c r="AO267" s="1068">
        <f t="shared" si="152"/>
        <v>0</v>
      </c>
      <c r="AP267" s="1068">
        <f t="shared" si="153"/>
        <v>0</v>
      </c>
      <c r="AQ267" s="1068">
        <f t="shared" si="154"/>
        <v>0</v>
      </c>
      <c r="AR267" s="1382"/>
      <c r="AS267" s="1382"/>
      <c r="AT267" s="1382"/>
      <c r="AU267" s="1449"/>
      <c r="AV267" s="1449"/>
      <c r="AW267" s="1449"/>
      <c r="AX267" s="1449"/>
      <c r="AY267" s="1449"/>
      <c r="AZ267" s="1449"/>
      <c r="BA267" s="1424"/>
      <c r="BB267" s="1424"/>
      <c r="BC267" s="1406"/>
    </row>
    <row r="268" spans="1:55">
      <c r="A268" s="828"/>
      <c r="B268" s="1093"/>
      <c r="C268" s="1509"/>
      <c r="D268" s="1509"/>
      <c r="E268" s="1328">
        <f t="shared" si="156"/>
        <v>0</v>
      </c>
      <c r="F268" s="828"/>
      <c r="G268" s="1036"/>
      <c r="H268" s="934"/>
      <c r="I268" s="839"/>
      <c r="J268" s="839"/>
      <c r="K268" s="889"/>
      <c r="L268" s="888">
        <f t="shared" si="135"/>
        <v>0</v>
      </c>
      <c r="M268" s="577"/>
      <c r="N268" s="577"/>
      <c r="O268" s="577"/>
      <c r="P268" s="577"/>
      <c r="Q268" s="577"/>
      <c r="R268" s="577"/>
      <c r="S268" s="577"/>
      <c r="T268" s="577"/>
      <c r="U268" s="577"/>
      <c r="V268" s="577"/>
      <c r="W268" s="580">
        <f t="shared" si="136"/>
        <v>0</v>
      </c>
      <c r="X268" s="916">
        <f t="shared" si="155"/>
        <v>0</v>
      </c>
      <c r="Y268" s="1096"/>
      <c r="Z268" s="1140">
        <f t="shared" si="137"/>
        <v>0</v>
      </c>
      <c r="AA268" s="1083">
        <f t="shared" si="138"/>
        <v>0</v>
      </c>
      <c r="AB268" s="1083">
        <f t="shared" si="139"/>
        <v>0</v>
      </c>
      <c r="AC268" s="1083">
        <f t="shared" si="140"/>
        <v>0</v>
      </c>
      <c r="AD268" s="1141">
        <f t="shared" si="141"/>
        <v>0</v>
      </c>
      <c r="AE268" s="1084">
        <f t="shared" si="142"/>
        <v>0</v>
      </c>
      <c r="AF268" s="1084">
        <f t="shared" si="143"/>
        <v>0</v>
      </c>
      <c r="AG268" s="1084">
        <f t="shared" si="144"/>
        <v>0</v>
      </c>
      <c r="AH268" s="1142">
        <f t="shared" si="145"/>
        <v>0</v>
      </c>
      <c r="AI268" s="1085">
        <f t="shared" si="146"/>
        <v>0</v>
      </c>
      <c r="AJ268" s="1085">
        <f t="shared" si="147"/>
        <v>0</v>
      </c>
      <c r="AK268" s="1085">
        <f t="shared" si="148"/>
        <v>0</v>
      </c>
      <c r="AL268" s="1067">
        <f t="shared" si="149"/>
        <v>0</v>
      </c>
      <c r="AM268" s="1067">
        <f t="shared" si="150"/>
        <v>0</v>
      </c>
      <c r="AN268" s="1067">
        <f t="shared" si="151"/>
        <v>0</v>
      </c>
      <c r="AO268" s="1068">
        <f t="shared" si="152"/>
        <v>0</v>
      </c>
      <c r="AP268" s="1068">
        <f t="shared" si="153"/>
        <v>0</v>
      </c>
      <c r="AQ268" s="1068">
        <f t="shared" si="154"/>
        <v>0</v>
      </c>
      <c r="AR268" s="1382"/>
      <c r="AS268" s="1382"/>
      <c r="AT268" s="1382"/>
      <c r="AU268" s="1449"/>
      <c r="AV268" s="1449"/>
      <c r="AW268" s="1449"/>
      <c r="AX268" s="1449"/>
      <c r="AY268" s="1449"/>
      <c r="AZ268" s="1449"/>
      <c r="BA268" s="1424"/>
      <c r="BB268" s="1424"/>
      <c r="BC268" s="1406"/>
    </row>
    <row r="269" spans="1:55">
      <c r="A269" s="828"/>
      <c r="B269" s="1093"/>
      <c r="C269" s="1509"/>
      <c r="D269" s="1509"/>
      <c r="E269" s="1328">
        <f t="shared" si="156"/>
        <v>0</v>
      </c>
      <c r="F269" s="828"/>
      <c r="G269" s="1036"/>
      <c r="H269" s="934"/>
      <c r="I269" s="839"/>
      <c r="J269" s="839"/>
      <c r="K269" s="889"/>
      <c r="L269" s="888">
        <f t="shared" si="135"/>
        <v>0</v>
      </c>
      <c r="M269" s="577"/>
      <c r="N269" s="577"/>
      <c r="O269" s="577"/>
      <c r="P269" s="577"/>
      <c r="Q269" s="577"/>
      <c r="R269" s="577"/>
      <c r="S269" s="577"/>
      <c r="T269" s="577"/>
      <c r="U269" s="577"/>
      <c r="V269" s="577"/>
      <c r="W269" s="580">
        <f t="shared" si="136"/>
        <v>0</v>
      </c>
      <c r="X269" s="916">
        <f t="shared" ref="X269:X271" si="157">IF(ISERROR(W269/H269),0,(W269/H269))</f>
        <v>0</v>
      </c>
      <c r="Y269" s="1096"/>
      <c r="Z269" s="1140">
        <f t="shared" si="137"/>
        <v>0</v>
      </c>
      <c r="AA269" s="1083">
        <f t="shared" si="138"/>
        <v>0</v>
      </c>
      <c r="AB269" s="1083">
        <f t="shared" si="139"/>
        <v>0</v>
      </c>
      <c r="AC269" s="1083">
        <f t="shared" si="140"/>
        <v>0</v>
      </c>
      <c r="AD269" s="1141">
        <f t="shared" si="141"/>
        <v>0</v>
      </c>
      <c r="AE269" s="1084">
        <f t="shared" si="142"/>
        <v>0</v>
      </c>
      <c r="AF269" s="1084">
        <f t="shared" si="143"/>
        <v>0</v>
      </c>
      <c r="AG269" s="1084">
        <f t="shared" si="144"/>
        <v>0</v>
      </c>
      <c r="AH269" s="1142">
        <f t="shared" si="145"/>
        <v>0</v>
      </c>
      <c r="AI269" s="1085">
        <f t="shared" si="146"/>
        <v>0</v>
      </c>
      <c r="AJ269" s="1085">
        <f t="shared" si="147"/>
        <v>0</v>
      </c>
      <c r="AK269" s="1085">
        <f t="shared" si="148"/>
        <v>0</v>
      </c>
      <c r="AL269" s="1067">
        <f t="shared" si="149"/>
        <v>0</v>
      </c>
      <c r="AM269" s="1067">
        <f t="shared" si="150"/>
        <v>0</v>
      </c>
      <c r="AN269" s="1067">
        <f t="shared" si="151"/>
        <v>0</v>
      </c>
      <c r="AO269" s="1068">
        <f t="shared" si="152"/>
        <v>0</v>
      </c>
      <c r="AP269" s="1068">
        <f t="shared" si="153"/>
        <v>0</v>
      </c>
      <c r="AQ269" s="1068">
        <f t="shared" si="154"/>
        <v>0</v>
      </c>
      <c r="AR269" s="1382"/>
      <c r="AS269" s="1382"/>
      <c r="AT269" s="1382"/>
      <c r="AU269" s="1449"/>
      <c r="AV269" s="1449"/>
      <c r="AW269" s="1449"/>
      <c r="AX269" s="1449"/>
      <c r="AY269" s="1449"/>
      <c r="AZ269" s="1449"/>
      <c r="BA269" s="1424"/>
      <c r="BB269" s="1424"/>
      <c r="BC269" s="1406"/>
    </row>
    <row r="270" spans="1:55">
      <c r="A270" s="828"/>
      <c r="B270" s="1093"/>
      <c r="C270" s="1509"/>
      <c r="D270" s="1509"/>
      <c r="E270" s="1328">
        <f t="shared" si="156"/>
        <v>0</v>
      </c>
      <c r="F270" s="828"/>
      <c r="G270" s="1036"/>
      <c r="H270" s="934"/>
      <c r="I270" s="839"/>
      <c r="J270" s="839"/>
      <c r="K270" s="889"/>
      <c r="L270" s="888">
        <f t="shared" si="135"/>
        <v>0</v>
      </c>
      <c r="M270" s="577"/>
      <c r="N270" s="577"/>
      <c r="O270" s="577"/>
      <c r="P270" s="577"/>
      <c r="Q270" s="577"/>
      <c r="R270" s="577"/>
      <c r="S270" s="577"/>
      <c r="T270" s="577"/>
      <c r="U270" s="577"/>
      <c r="V270" s="577"/>
      <c r="W270" s="580">
        <f t="shared" si="136"/>
        <v>0</v>
      </c>
      <c r="X270" s="916">
        <f t="shared" si="157"/>
        <v>0</v>
      </c>
      <c r="Y270" s="1096"/>
      <c r="Z270" s="1140">
        <f t="shared" si="137"/>
        <v>0</v>
      </c>
      <c r="AA270" s="1083">
        <f t="shared" si="138"/>
        <v>0</v>
      </c>
      <c r="AB270" s="1083">
        <f t="shared" si="139"/>
        <v>0</v>
      </c>
      <c r="AC270" s="1083">
        <f t="shared" si="140"/>
        <v>0</v>
      </c>
      <c r="AD270" s="1141">
        <f t="shared" si="141"/>
        <v>0</v>
      </c>
      <c r="AE270" s="1084">
        <f t="shared" si="142"/>
        <v>0</v>
      </c>
      <c r="AF270" s="1084">
        <f t="shared" si="143"/>
        <v>0</v>
      </c>
      <c r="AG270" s="1084">
        <f t="shared" si="144"/>
        <v>0</v>
      </c>
      <c r="AH270" s="1142">
        <f t="shared" si="145"/>
        <v>0</v>
      </c>
      <c r="AI270" s="1085">
        <f t="shared" si="146"/>
        <v>0</v>
      </c>
      <c r="AJ270" s="1085">
        <f t="shared" si="147"/>
        <v>0</v>
      </c>
      <c r="AK270" s="1085">
        <f t="shared" si="148"/>
        <v>0</v>
      </c>
      <c r="AL270" s="1067">
        <f t="shared" si="149"/>
        <v>0</v>
      </c>
      <c r="AM270" s="1067">
        <f t="shared" si="150"/>
        <v>0</v>
      </c>
      <c r="AN270" s="1067">
        <f t="shared" si="151"/>
        <v>0</v>
      </c>
      <c r="AO270" s="1068">
        <f t="shared" si="152"/>
        <v>0</v>
      </c>
      <c r="AP270" s="1068">
        <f t="shared" si="153"/>
        <v>0</v>
      </c>
      <c r="AQ270" s="1068">
        <f t="shared" si="154"/>
        <v>0</v>
      </c>
      <c r="AR270" s="1382"/>
      <c r="AS270" s="1382"/>
      <c r="AT270" s="1382"/>
      <c r="AU270" s="1449"/>
      <c r="AV270" s="1449"/>
      <c r="AW270" s="1449"/>
      <c r="AX270" s="1449"/>
      <c r="AY270" s="1449"/>
      <c r="AZ270" s="1449"/>
      <c r="BA270" s="1424"/>
      <c r="BB270" s="1424"/>
      <c r="BC270" s="1406"/>
    </row>
    <row r="271" spans="1:55">
      <c r="A271" s="828"/>
      <c r="B271" s="1093"/>
      <c r="C271" s="1509"/>
      <c r="D271" s="1509"/>
      <c r="E271" s="1328">
        <f t="shared" si="156"/>
        <v>0</v>
      </c>
      <c r="F271" s="828"/>
      <c r="G271" s="1036"/>
      <c r="H271" s="934"/>
      <c r="I271" s="839"/>
      <c r="J271" s="839"/>
      <c r="K271" s="889"/>
      <c r="L271" s="888">
        <f t="shared" si="135"/>
        <v>0</v>
      </c>
      <c r="M271" s="577"/>
      <c r="N271" s="577"/>
      <c r="O271" s="577"/>
      <c r="P271" s="577"/>
      <c r="Q271" s="577"/>
      <c r="R271" s="577"/>
      <c r="S271" s="577"/>
      <c r="T271" s="577"/>
      <c r="U271" s="577"/>
      <c r="V271" s="577"/>
      <c r="W271" s="580">
        <f t="shared" si="136"/>
        <v>0</v>
      </c>
      <c r="X271" s="916">
        <f t="shared" si="157"/>
        <v>0</v>
      </c>
      <c r="Y271" s="1096"/>
      <c r="Z271" s="1140">
        <f t="shared" si="137"/>
        <v>0</v>
      </c>
      <c r="AA271" s="1083">
        <f t="shared" si="138"/>
        <v>0</v>
      </c>
      <c r="AB271" s="1083">
        <f t="shared" si="139"/>
        <v>0</v>
      </c>
      <c r="AC271" s="1083">
        <f t="shared" si="140"/>
        <v>0</v>
      </c>
      <c r="AD271" s="1141">
        <f t="shared" si="141"/>
        <v>0</v>
      </c>
      <c r="AE271" s="1084">
        <f t="shared" si="142"/>
        <v>0</v>
      </c>
      <c r="AF271" s="1084">
        <f t="shared" si="143"/>
        <v>0</v>
      </c>
      <c r="AG271" s="1084">
        <f t="shared" si="144"/>
        <v>0</v>
      </c>
      <c r="AH271" s="1142">
        <f t="shared" si="145"/>
        <v>0</v>
      </c>
      <c r="AI271" s="1085">
        <f t="shared" si="146"/>
        <v>0</v>
      </c>
      <c r="AJ271" s="1085">
        <f t="shared" si="147"/>
        <v>0</v>
      </c>
      <c r="AK271" s="1085">
        <f t="shared" si="148"/>
        <v>0</v>
      </c>
      <c r="AL271" s="1067">
        <f t="shared" si="149"/>
        <v>0</v>
      </c>
      <c r="AM271" s="1067">
        <f t="shared" si="150"/>
        <v>0</v>
      </c>
      <c r="AN271" s="1067">
        <f t="shared" si="151"/>
        <v>0</v>
      </c>
      <c r="AO271" s="1068">
        <f t="shared" si="152"/>
        <v>0</v>
      </c>
      <c r="AP271" s="1068">
        <f t="shared" si="153"/>
        <v>0</v>
      </c>
      <c r="AQ271" s="1068">
        <f t="shared" si="154"/>
        <v>0</v>
      </c>
      <c r="AR271" s="1382"/>
      <c r="AS271" s="1382"/>
      <c r="AT271" s="1382"/>
      <c r="AU271" s="1449"/>
      <c r="AV271" s="1449"/>
      <c r="AW271" s="1449"/>
      <c r="AX271" s="1449"/>
      <c r="AY271" s="1449"/>
      <c r="AZ271" s="1449"/>
      <c r="BA271" s="1424"/>
      <c r="BB271" s="1424"/>
      <c r="BC271" s="1406"/>
    </row>
    <row r="272" spans="1:55">
      <c r="A272" s="828"/>
      <c r="B272" s="1093"/>
      <c r="C272" s="1509"/>
      <c r="D272" s="1509"/>
      <c r="E272" s="1328">
        <f t="shared" si="156"/>
        <v>0</v>
      </c>
      <c r="F272" s="828"/>
      <c r="G272" s="1036"/>
      <c r="H272" s="934"/>
      <c r="I272" s="839"/>
      <c r="J272" s="839"/>
      <c r="K272" s="889"/>
      <c r="L272" s="888">
        <f t="shared" si="135"/>
        <v>0</v>
      </c>
      <c r="M272" s="577"/>
      <c r="N272" s="577"/>
      <c r="O272" s="577"/>
      <c r="P272" s="577"/>
      <c r="Q272" s="577"/>
      <c r="R272" s="577"/>
      <c r="S272" s="577"/>
      <c r="T272" s="577"/>
      <c r="U272" s="577"/>
      <c r="V272" s="577"/>
      <c r="W272" s="580">
        <f t="shared" si="136"/>
        <v>0</v>
      </c>
      <c r="X272" s="916">
        <f>IF(ISERROR(W272/H272),0,(W272/H272))</f>
        <v>0</v>
      </c>
      <c r="Y272" s="1096"/>
      <c r="Z272" s="1140">
        <f t="shared" si="137"/>
        <v>0</v>
      </c>
      <c r="AA272" s="1083">
        <f t="shared" si="138"/>
        <v>0</v>
      </c>
      <c r="AB272" s="1083">
        <f t="shared" si="139"/>
        <v>0</v>
      </c>
      <c r="AC272" s="1083">
        <f t="shared" si="140"/>
        <v>0</v>
      </c>
      <c r="AD272" s="1141">
        <f t="shared" si="141"/>
        <v>0</v>
      </c>
      <c r="AE272" s="1084">
        <f t="shared" si="142"/>
        <v>0</v>
      </c>
      <c r="AF272" s="1084">
        <f t="shared" si="143"/>
        <v>0</v>
      </c>
      <c r="AG272" s="1084">
        <f t="shared" si="144"/>
        <v>0</v>
      </c>
      <c r="AH272" s="1142">
        <f t="shared" si="145"/>
        <v>0</v>
      </c>
      <c r="AI272" s="1085">
        <f t="shared" si="146"/>
        <v>0</v>
      </c>
      <c r="AJ272" s="1085">
        <f t="shared" si="147"/>
        <v>0</v>
      </c>
      <c r="AK272" s="1085">
        <f t="shared" si="148"/>
        <v>0</v>
      </c>
      <c r="AL272" s="1067">
        <f t="shared" si="149"/>
        <v>0</v>
      </c>
      <c r="AM272" s="1067">
        <f t="shared" si="150"/>
        <v>0</v>
      </c>
      <c r="AN272" s="1067">
        <f t="shared" si="151"/>
        <v>0</v>
      </c>
      <c r="AO272" s="1068">
        <f t="shared" si="152"/>
        <v>0</v>
      </c>
      <c r="AP272" s="1068">
        <f t="shared" si="153"/>
        <v>0</v>
      </c>
      <c r="AQ272" s="1068">
        <f t="shared" si="154"/>
        <v>0</v>
      </c>
      <c r="AR272" s="1382"/>
      <c r="AS272" s="1382"/>
      <c r="AT272" s="1382"/>
      <c r="AU272" s="1449"/>
      <c r="AV272" s="1449"/>
      <c r="AW272" s="1449"/>
      <c r="AX272" s="1449"/>
      <c r="AY272" s="1449"/>
      <c r="AZ272" s="1449"/>
      <c r="BA272" s="1424"/>
      <c r="BB272" s="1424"/>
      <c r="BC272" s="1406"/>
    </row>
    <row r="273" spans="1:61">
      <c r="A273" s="828"/>
      <c r="B273" s="1093"/>
      <c r="C273" s="1509"/>
      <c r="D273" s="1509"/>
      <c r="E273" s="1328">
        <f t="shared" si="156"/>
        <v>0</v>
      </c>
      <c r="F273" s="828"/>
      <c r="G273" s="1036"/>
      <c r="H273" s="934"/>
      <c r="I273" s="839"/>
      <c r="J273" s="839"/>
      <c r="K273" s="889"/>
      <c r="L273" s="888">
        <f t="shared" si="135"/>
        <v>0</v>
      </c>
      <c r="M273" s="577"/>
      <c r="N273" s="577"/>
      <c r="O273" s="577"/>
      <c r="P273" s="577"/>
      <c r="Q273" s="577"/>
      <c r="R273" s="577"/>
      <c r="S273" s="577"/>
      <c r="T273" s="577"/>
      <c r="U273" s="577"/>
      <c r="V273" s="577"/>
      <c r="W273" s="580">
        <f t="shared" si="136"/>
        <v>0</v>
      </c>
      <c r="X273" s="916">
        <f>IF(ISERROR(W273/H273),0,(W273/H273))</f>
        <v>0</v>
      </c>
      <c r="Y273" s="1096"/>
      <c r="Z273" s="1140">
        <f t="shared" si="137"/>
        <v>0</v>
      </c>
      <c r="AA273" s="1083">
        <f t="shared" si="138"/>
        <v>0</v>
      </c>
      <c r="AB273" s="1083">
        <f t="shared" si="139"/>
        <v>0</v>
      </c>
      <c r="AC273" s="1083">
        <f t="shared" si="140"/>
        <v>0</v>
      </c>
      <c r="AD273" s="1141">
        <f t="shared" si="141"/>
        <v>0</v>
      </c>
      <c r="AE273" s="1084">
        <f t="shared" si="142"/>
        <v>0</v>
      </c>
      <c r="AF273" s="1084">
        <f t="shared" si="143"/>
        <v>0</v>
      </c>
      <c r="AG273" s="1084">
        <f t="shared" si="144"/>
        <v>0</v>
      </c>
      <c r="AH273" s="1142">
        <f t="shared" si="145"/>
        <v>0</v>
      </c>
      <c r="AI273" s="1085">
        <f t="shared" si="146"/>
        <v>0</v>
      </c>
      <c r="AJ273" s="1085">
        <f t="shared" si="147"/>
        <v>0</v>
      </c>
      <c r="AK273" s="1085">
        <f t="shared" si="148"/>
        <v>0</v>
      </c>
      <c r="AL273" s="1067">
        <f t="shared" si="149"/>
        <v>0</v>
      </c>
      <c r="AM273" s="1067">
        <f t="shared" si="150"/>
        <v>0</v>
      </c>
      <c r="AN273" s="1067">
        <f t="shared" si="151"/>
        <v>0</v>
      </c>
      <c r="AO273" s="1068">
        <f t="shared" si="152"/>
        <v>0</v>
      </c>
      <c r="AP273" s="1068">
        <f t="shared" si="153"/>
        <v>0</v>
      </c>
      <c r="AQ273" s="1068">
        <f t="shared" si="154"/>
        <v>0</v>
      </c>
      <c r="AR273" s="1382"/>
      <c r="AS273" s="1382"/>
      <c r="AT273" s="1382"/>
      <c r="AU273" s="1449"/>
      <c r="AV273" s="1449"/>
      <c r="AW273" s="1449"/>
      <c r="AX273" s="1449"/>
      <c r="AY273" s="1449"/>
      <c r="AZ273" s="1449"/>
      <c r="BA273" s="1424"/>
      <c r="BB273" s="1424"/>
      <c r="BC273" s="1406"/>
    </row>
    <row r="274" spans="1:61">
      <c r="A274" s="828"/>
      <c r="B274" s="1093"/>
      <c r="C274" s="1509"/>
      <c r="D274" s="1509"/>
      <c r="E274" s="1328">
        <f t="shared" si="156"/>
        <v>0</v>
      </c>
      <c r="F274" s="828"/>
      <c r="G274" s="1036"/>
      <c r="H274" s="934"/>
      <c r="I274" s="839"/>
      <c r="J274" s="839"/>
      <c r="K274" s="889"/>
      <c r="L274" s="888">
        <f t="shared" si="135"/>
        <v>0</v>
      </c>
      <c r="M274" s="577"/>
      <c r="N274" s="577"/>
      <c r="O274" s="577"/>
      <c r="P274" s="577"/>
      <c r="Q274" s="577"/>
      <c r="R274" s="577"/>
      <c r="S274" s="577"/>
      <c r="T274" s="577"/>
      <c r="U274" s="577"/>
      <c r="V274" s="577"/>
      <c r="W274" s="580">
        <f t="shared" si="136"/>
        <v>0</v>
      </c>
      <c r="X274" s="916">
        <f t="shared" ref="X274:X276" si="158">IF(ISERROR(W274/H274),0,(W274/H274))</f>
        <v>0</v>
      </c>
      <c r="Y274" s="1096"/>
      <c r="Z274" s="1140">
        <f t="shared" si="137"/>
        <v>0</v>
      </c>
      <c r="AA274" s="1083">
        <f t="shared" si="138"/>
        <v>0</v>
      </c>
      <c r="AB274" s="1083">
        <f t="shared" si="139"/>
        <v>0</v>
      </c>
      <c r="AC274" s="1083">
        <f t="shared" si="140"/>
        <v>0</v>
      </c>
      <c r="AD274" s="1141">
        <f t="shared" si="141"/>
        <v>0</v>
      </c>
      <c r="AE274" s="1084">
        <f t="shared" si="142"/>
        <v>0</v>
      </c>
      <c r="AF274" s="1084">
        <f t="shared" si="143"/>
        <v>0</v>
      </c>
      <c r="AG274" s="1084">
        <f t="shared" si="144"/>
        <v>0</v>
      </c>
      <c r="AH274" s="1142">
        <f t="shared" si="145"/>
        <v>0</v>
      </c>
      <c r="AI274" s="1085">
        <f t="shared" si="146"/>
        <v>0</v>
      </c>
      <c r="AJ274" s="1085">
        <f t="shared" si="147"/>
        <v>0</v>
      </c>
      <c r="AK274" s="1085">
        <f t="shared" si="148"/>
        <v>0</v>
      </c>
      <c r="AL274" s="1067">
        <f t="shared" si="149"/>
        <v>0</v>
      </c>
      <c r="AM274" s="1067">
        <f t="shared" si="150"/>
        <v>0</v>
      </c>
      <c r="AN274" s="1067">
        <f t="shared" si="151"/>
        <v>0</v>
      </c>
      <c r="AO274" s="1068">
        <f t="shared" si="152"/>
        <v>0</v>
      </c>
      <c r="AP274" s="1068">
        <f t="shared" si="153"/>
        <v>0</v>
      </c>
      <c r="AQ274" s="1068">
        <f t="shared" si="154"/>
        <v>0</v>
      </c>
      <c r="AR274" s="1382"/>
      <c r="AS274" s="1382"/>
      <c r="AT274" s="1382"/>
      <c r="AU274" s="1449"/>
      <c r="AV274" s="1449"/>
      <c r="AW274" s="1449"/>
      <c r="AX274" s="1449"/>
      <c r="AY274" s="1449"/>
      <c r="AZ274" s="1449"/>
      <c r="BA274" s="1424"/>
      <c r="BB274" s="1424"/>
      <c r="BC274" s="1406"/>
    </row>
    <row r="275" spans="1:61">
      <c r="A275" s="828"/>
      <c r="B275" s="1093"/>
      <c r="C275" s="1509"/>
      <c r="D275" s="1509"/>
      <c r="E275" s="1328">
        <f t="shared" si="156"/>
        <v>0</v>
      </c>
      <c r="F275" s="828"/>
      <c r="G275" s="1036"/>
      <c r="H275" s="934"/>
      <c r="I275" s="839"/>
      <c r="J275" s="839"/>
      <c r="K275" s="889"/>
      <c r="L275" s="888">
        <f t="shared" si="135"/>
        <v>0</v>
      </c>
      <c r="M275" s="577"/>
      <c r="N275" s="577"/>
      <c r="O275" s="577"/>
      <c r="P275" s="577"/>
      <c r="Q275" s="577"/>
      <c r="R275" s="577"/>
      <c r="S275" s="577"/>
      <c r="T275" s="577"/>
      <c r="U275" s="577"/>
      <c r="V275" s="577"/>
      <c r="W275" s="580">
        <f t="shared" si="136"/>
        <v>0</v>
      </c>
      <c r="X275" s="916">
        <f t="shared" si="158"/>
        <v>0</v>
      </c>
      <c r="Y275" s="1096"/>
      <c r="Z275" s="1140">
        <f t="shared" si="137"/>
        <v>0</v>
      </c>
      <c r="AA275" s="1083">
        <f t="shared" si="138"/>
        <v>0</v>
      </c>
      <c r="AB275" s="1083">
        <f t="shared" si="139"/>
        <v>0</v>
      </c>
      <c r="AC275" s="1083">
        <f t="shared" si="140"/>
        <v>0</v>
      </c>
      <c r="AD275" s="1141">
        <f t="shared" si="141"/>
        <v>0</v>
      </c>
      <c r="AE275" s="1084">
        <f t="shared" si="142"/>
        <v>0</v>
      </c>
      <c r="AF275" s="1084">
        <f t="shared" si="143"/>
        <v>0</v>
      </c>
      <c r="AG275" s="1084">
        <f t="shared" si="144"/>
        <v>0</v>
      </c>
      <c r="AH275" s="1142">
        <f t="shared" si="145"/>
        <v>0</v>
      </c>
      <c r="AI275" s="1085">
        <f t="shared" si="146"/>
        <v>0</v>
      </c>
      <c r="AJ275" s="1085">
        <f t="shared" si="147"/>
        <v>0</v>
      </c>
      <c r="AK275" s="1085">
        <f t="shared" si="148"/>
        <v>0</v>
      </c>
      <c r="AL275" s="1067">
        <f t="shared" si="149"/>
        <v>0</v>
      </c>
      <c r="AM275" s="1067">
        <f t="shared" si="150"/>
        <v>0</v>
      </c>
      <c r="AN275" s="1067">
        <f t="shared" si="151"/>
        <v>0</v>
      </c>
      <c r="AO275" s="1068">
        <f t="shared" si="152"/>
        <v>0</v>
      </c>
      <c r="AP275" s="1068">
        <f t="shared" si="153"/>
        <v>0</v>
      </c>
      <c r="AQ275" s="1068">
        <f t="shared" si="154"/>
        <v>0</v>
      </c>
      <c r="AR275" s="1382"/>
      <c r="AS275" s="1382"/>
      <c r="AT275" s="1382"/>
      <c r="AU275" s="1449"/>
      <c r="AV275" s="1449"/>
      <c r="AW275" s="1449"/>
      <c r="AX275" s="1449"/>
      <c r="AY275" s="1449"/>
      <c r="AZ275" s="1449"/>
      <c r="BA275" s="1424"/>
      <c r="BB275" s="1424"/>
      <c r="BC275" s="1406"/>
    </row>
    <row r="276" spans="1:61" ht="13.5" thickBot="1">
      <c r="A276" s="828"/>
      <c r="B276" s="1093"/>
      <c r="C276" s="1509"/>
      <c r="D276" s="1509"/>
      <c r="E276" s="1328">
        <f t="shared" si="156"/>
        <v>0</v>
      </c>
      <c r="F276" s="828"/>
      <c r="G276" s="1036"/>
      <c r="H276" s="934"/>
      <c r="I276" s="839"/>
      <c r="J276" s="839"/>
      <c r="K276" s="889"/>
      <c r="L276" s="888">
        <f t="shared" si="135"/>
        <v>0</v>
      </c>
      <c r="M276" s="578"/>
      <c r="N276" s="578"/>
      <c r="O276" s="578"/>
      <c r="P276" s="578"/>
      <c r="Q276" s="578"/>
      <c r="R276" s="578"/>
      <c r="S276" s="578"/>
      <c r="T276" s="578"/>
      <c r="U276" s="578"/>
      <c r="V276" s="578"/>
      <c r="W276" s="580">
        <f t="shared" si="136"/>
        <v>0</v>
      </c>
      <c r="X276" s="916">
        <f t="shared" si="158"/>
        <v>0</v>
      </c>
      <c r="Y276" s="1096"/>
      <c r="Z276" s="1140">
        <f t="shared" si="137"/>
        <v>0</v>
      </c>
      <c r="AA276" s="1083">
        <f t="shared" si="138"/>
        <v>0</v>
      </c>
      <c r="AB276" s="1083">
        <f t="shared" si="139"/>
        <v>0</v>
      </c>
      <c r="AC276" s="1083">
        <f t="shared" si="140"/>
        <v>0</v>
      </c>
      <c r="AD276" s="1141">
        <f t="shared" si="141"/>
        <v>0</v>
      </c>
      <c r="AE276" s="1084">
        <f t="shared" si="142"/>
        <v>0</v>
      </c>
      <c r="AF276" s="1084">
        <f t="shared" si="143"/>
        <v>0</v>
      </c>
      <c r="AG276" s="1084">
        <f t="shared" si="144"/>
        <v>0</v>
      </c>
      <c r="AH276" s="1142">
        <f t="shared" si="145"/>
        <v>0</v>
      </c>
      <c r="AI276" s="1085">
        <f t="shared" si="146"/>
        <v>0</v>
      </c>
      <c r="AJ276" s="1085">
        <f t="shared" si="147"/>
        <v>0</v>
      </c>
      <c r="AK276" s="1085">
        <f t="shared" si="148"/>
        <v>0</v>
      </c>
      <c r="AL276" s="1067">
        <f t="shared" si="149"/>
        <v>0</v>
      </c>
      <c r="AM276" s="1067">
        <f t="shared" si="150"/>
        <v>0</v>
      </c>
      <c r="AN276" s="1067">
        <f t="shared" si="151"/>
        <v>0</v>
      </c>
      <c r="AO276" s="1068">
        <f t="shared" si="152"/>
        <v>0</v>
      </c>
      <c r="AP276" s="1068">
        <f t="shared" si="153"/>
        <v>0</v>
      </c>
      <c r="AQ276" s="1068">
        <f t="shared" si="154"/>
        <v>0</v>
      </c>
      <c r="AR276" s="1382"/>
      <c r="AS276" s="1382"/>
      <c r="AT276" s="1382"/>
      <c r="AU276" s="1449"/>
      <c r="AV276" s="1449"/>
      <c r="AW276" s="1449"/>
      <c r="AX276" s="1449"/>
      <c r="AY276" s="1449"/>
      <c r="AZ276" s="1449"/>
      <c r="BA276" s="1424"/>
      <c r="BB276" s="1424"/>
      <c r="BC276" s="1406"/>
    </row>
    <row r="277" spans="1:61" ht="13.5" thickBot="1">
      <c r="A277" s="925" t="s">
        <v>519</v>
      </c>
      <c r="B277" s="1335">
        <f>SUM(B252:B276)</f>
        <v>0</v>
      </c>
      <c r="C277" s="1329">
        <f>IF(ISERROR(SUM(C252:C276)/B277),0,(SUM(C252:C276)/B277))</f>
        <v>0</v>
      </c>
      <c r="D277" s="1334">
        <f>SUM(D252:D276)</f>
        <v>0</v>
      </c>
      <c r="E277" s="1333">
        <f>IFERROR(D277/B277,0)</f>
        <v>0</v>
      </c>
      <c r="F277" s="925" t="s">
        <v>519</v>
      </c>
      <c r="G277" s="1038"/>
      <c r="H277" s="643">
        <f>SUM(H252:H276)</f>
        <v>0</v>
      </c>
      <c r="I277" s="579"/>
      <c r="J277" s="579"/>
      <c r="K277" s="579"/>
      <c r="L277" s="821">
        <f>IF(ISERROR(SUM(L252:L276)/H277),0,(SUM(L252:L276)/H277))</f>
        <v>0</v>
      </c>
      <c r="M277" s="821">
        <f>IFERROR((SUM(M252:M276)/$H$277),0)</f>
        <v>0</v>
      </c>
      <c r="N277" s="821">
        <f>IFERROR((SUM(N252:N276)/$H$277),0)</f>
        <v>0</v>
      </c>
      <c r="O277" s="821">
        <f t="shared" ref="O277:V277" si="159">IFERROR((SUM(O252:O276)/$H$277),0)</f>
        <v>0</v>
      </c>
      <c r="P277" s="821">
        <f t="shared" si="159"/>
        <v>0</v>
      </c>
      <c r="Q277" s="821">
        <f t="shared" si="159"/>
        <v>0</v>
      </c>
      <c r="R277" s="821">
        <f t="shared" si="159"/>
        <v>0</v>
      </c>
      <c r="S277" s="821">
        <f t="shared" si="159"/>
        <v>0</v>
      </c>
      <c r="T277" s="821">
        <f t="shared" si="159"/>
        <v>0</v>
      </c>
      <c r="U277" s="821">
        <f t="shared" si="159"/>
        <v>0</v>
      </c>
      <c r="V277" s="821">
        <f t="shared" si="159"/>
        <v>0</v>
      </c>
      <c r="W277" s="822">
        <f>SUM(W252:W276)</f>
        <v>0</v>
      </c>
      <c r="X277" s="827">
        <f>IFERROR(SUM(W277/H277),0)</f>
        <v>0</v>
      </c>
      <c r="Y277" s="1052"/>
      <c r="Z277" s="1052"/>
      <c r="AA277" s="1052"/>
      <c r="AB277" s="1052"/>
      <c r="AC277" s="1052"/>
      <c r="AD277" s="1052"/>
      <c r="AE277" s="1052"/>
      <c r="AF277" s="1052"/>
      <c r="AG277" s="1052"/>
      <c r="AH277" s="1052"/>
      <c r="AI277" s="1052"/>
      <c r="AJ277" s="1052"/>
      <c r="AK277" s="1052"/>
      <c r="AL277" s="1052"/>
      <c r="AM277" s="1052"/>
      <c r="AN277" s="1052"/>
      <c r="AO277" s="1052"/>
      <c r="AP277" s="1052"/>
      <c r="AQ277" s="1052"/>
      <c r="AR277" s="1052"/>
      <c r="AS277" s="1052"/>
      <c r="AT277" s="1052"/>
      <c r="AU277" s="1451"/>
      <c r="AV277" s="1451"/>
      <c r="AW277" s="1451"/>
      <c r="AX277" s="1451"/>
      <c r="AY277" s="1451"/>
      <c r="AZ277" s="1451"/>
      <c r="BA277" s="1426"/>
      <c r="BB277" s="1426"/>
      <c r="BC277" s="1408"/>
      <c r="BI277" s="1192"/>
    </row>
    <row r="278" spans="1:61">
      <c r="F278" s="918"/>
      <c r="G278" s="581"/>
      <c r="W278" s="901"/>
      <c r="X278" s="921"/>
      <c r="Y278" s="1110"/>
      <c r="Z278" s="1056"/>
      <c r="AA278" s="1056"/>
      <c r="AB278" s="1056"/>
      <c r="AC278" s="1056"/>
      <c r="AD278" s="1056"/>
      <c r="AE278" s="1056"/>
      <c r="AF278" s="1056"/>
      <c r="AG278" s="1056"/>
      <c r="AH278" s="1056"/>
      <c r="AI278" s="1056"/>
      <c r="AJ278" s="1056"/>
      <c r="AK278" s="1056"/>
      <c r="AL278" s="1056"/>
      <c r="AM278" s="1056"/>
      <c r="AN278" s="1056"/>
      <c r="AO278" s="1056"/>
      <c r="AP278" s="1056"/>
      <c r="AQ278" s="1056"/>
      <c r="AR278" s="1056"/>
      <c r="AS278" s="1056"/>
      <c r="AT278" s="1056"/>
      <c r="AU278" s="1456"/>
      <c r="AV278" s="1456"/>
      <c r="AW278" s="1456"/>
      <c r="AX278" s="1456"/>
      <c r="AY278" s="1456"/>
      <c r="AZ278" s="1456"/>
      <c r="BA278" s="1432"/>
      <c r="BB278" s="1432"/>
      <c r="BC278" s="1413"/>
    </row>
    <row r="279" spans="1:61">
      <c r="A279" s="924" t="s">
        <v>520</v>
      </c>
      <c r="F279" s="924" t="s">
        <v>520</v>
      </c>
      <c r="G279" s="317"/>
      <c r="O279" s="1648"/>
      <c r="P279" s="1648"/>
      <c r="Q279" s="1648"/>
      <c r="R279" s="1648"/>
      <c r="S279" s="1648"/>
      <c r="T279" s="1648"/>
      <c r="U279" s="1648"/>
      <c r="V279" s="1648"/>
      <c r="W279" s="1648"/>
      <c r="X279" s="1649"/>
      <c r="Y279" s="1109"/>
      <c r="Z279" s="1050"/>
      <c r="AA279" s="1050"/>
      <c r="AB279" s="1050"/>
      <c r="AC279" s="1050"/>
      <c r="AD279" s="1050"/>
      <c r="AE279" s="1050"/>
      <c r="AF279" s="1050"/>
      <c r="AG279" s="1050"/>
      <c r="AH279" s="1050"/>
      <c r="AI279" s="1050"/>
      <c r="AJ279" s="1050"/>
      <c r="AK279" s="1050"/>
      <c r="AL279" s="1050"/>
      <c r="AM279" s="1050"/>
      <c r="AN279" s="1050"/>
      <c r="AO279" s="1050"/>
      <c r="AP279" s="1050"/>
      <c r="AQ279" s="1050"/>
      <c r="AR279" s="1050"/>
      <c r="AS279" s="1050"/>
      <c r="AT279" s="1050"/>
      <c r="AU279" s="1050"/>
      <c r="AV279" s="1050"/>
      <c r="AW279" s="1050"/>
      <c r="AX279" s="1050"/>
      <c r="AY279" s="1050"/>
      <c r="AZ279" s="1050"/>
      <c r="BA279" s="1431"/>
      <c r="BB279" s="1431"/>
      <c r="BC279" s="1405"/>
    </row>
    <row r="280" spans="1:61">
      <c r="A280" s="828"/>
      <c r="B280" s="1093"/>
      <c r="C280" s="1509"/>
      <c r="D280" s="1509"/>
      <c r="E280" s="1328">
        <f t="shared" ref="E280:E294" si="160">IFERROR(D280/B280,0)</f>
        <v>0</v>
      </c>
      <c r="F280" s="829"/>
      <c r="G280" s="1036"/>
      <c r="H280" s="934"/>
      <c r="I280" s="840"/>
      <c r="J280" s="840"/>
      <c r="K280" s="577"/>
      <c r="L280" s="888">
        <f t="shared" ref="L280:L299" si="161">IFERROR(K280*H280,"")</f>
        <v>0</v>
      </c>
      <c r="M280" s="577"/>
      <c r="N280" s="577"/>
      <c r="O280" s="577"/>
      <c r="P280" s="577"/>
      <c r="Q280" s="577"/>
      <c r="R280" s="577"/>
      <c r="S280" s="577"/>
      <c r="T280" s="577"/>
      <c r="U280" s="577"/>
      <c r="V280" s="577"/>
      <c r="W280" s="580">
        <f t="shared" ref="W280:W299" si="162">IFERROR(IF(F280&lt;&gt;"GfB",(SUM(L280:O280,Q280,U280)*12+(S280+T280))*(100+$O$12+$O$13)%+((P280+R280+V280)*12),(SUM(L280:O280,Q280,U280)*12+(S280+T280))*(100+$O$15+$O$13)%+((P280+R280+V280)*12)),0)</f>
        <v>0</v>
      </c>
      <c r="X280" s="916">
        <f t="shared" ref="X280:X299" si="163">IF(ISERROR(W280/H280),0,(W280/H280))</f>
        <v>0</v>
      </c>
      <c r="Y280" s="1096"/>
      <c r="Z280" s="1140">
        <f t="shared" ref="Z280:Z299" si="164">(IF(AND($G280="PFK/BFK",$H280&gt;0,$K280&gt;0),($L280+$M280),0))</f>
        <v>0</v>
      </c>
      <c r="AA280" s="1083">
        <f t="shared" ref="AA280:AA299" si="165">(IF(AND($G280="PFK/BFK",$H280&gt;0,$K280&gt;0),$N280,0))</f>
        <v>0</v>
      </c>
      <c r="AB280" s="1083">
        <f t="shared" ref="AB280:AB299" si="166">(IF(AND($G280="PFK/BFK",$H280&gt;0,$K280&gt;0),($O280+$P280),0))</f>
        <v>0</v>
      </c>
      <c r="AC280" s="1083">
        <f t="shared" ref="AC280:AC299" si="167">(IF(AND($G280="PFK/BFK",$H280&gt;0,$K280&gt;0),(($S280+$T280)/12),0))</f>
        <v>0</v>
      </c>
      <c r="AD280" s="1141">
        <f t="shared" ref="AD280:AD299" si="168">(IF(AND($G280="PK/BK",$H280&gt;0,$K280&gt;0),($L280+$M280),0))</f>
        <v>0</v>
      </c>
      <c r="AE280" s="1084">
        <f t="shared" ref="AE280:AE299" si="169">(IF(AND($G280="PK/BK",$H280&gt;0,$K280&gt;0),$N280,0))</f>
        <v>0</v>
      </c>
      <c r="AF280" s="1084">
        <f t="shared" ref="AF280:AF299" si="170">(IF(AND($G280="PK/BK",$H280&gt;0,$K280&gt;0),($O280+$P280),0))</f>
        <v>0</v>
      </c>
      <c r="AG280" s="1084">
        <f t="shared" ref="AG280:AG299" si="171">(IF(AND($G280="PK/BK",$H280&gt;0,$K280&gt;0),(($S280+$T280)/12),0))</f>
        <v>0</v>
      </c>
      <c r="AH280" s="1142">
        <f t="shared" ref="AH280:AH299" si="172">(IF(AND($G280="PK/BK o.",$H280&gt;0,$K280&gt;0),($L280+$M280),0))</f>
        <v>0</v>
      </c>
      <c r="AI280" s="1085">
        <f t="shared" ref="AI280:AI299" si="173">(IF(AND($G280="PK/BK o.",$H280&gt;0,$K280&gt;0),$N280,0))</f>
        <v>0</v>
      </c>
      <c r="AJ280" s="1085">
        <f t="shared" ref="AJ280:AJ299" si="174">(IF(AND($G280="PK/BK o.",$H280&gt;0,$K280&gt;0),($O280+$P280),0))</f>
        <v>0</v>
      </c>
      <c r="AK280" s="1085">
        <f t="shared" ref="AK280:AK299" si="175">(IF(AND($G280="PK/BK o.",$H280&gt;0,$K280&gt;0),(($S280+$T280)/12),0))</f>
        <v>0</v>
      </c>
      <c r="AL280" s="1067">
        <f t="shared" ref="AL280:AL299" si="176">IF(AND($G280="PFK/BFK",$H280&gt;0,$K280&gt;0),$H280,0)</f>
        <v>0</v>
      </c>
      <c r="AM280" s="1067">
        <f t="shared" ref="AM280:AM299" si="177">IF(AND($G280="PK/BK",$H280&gt;0,$K280&gt;0),$H280,0)</f>
        <v>0</v>
      </c>
      <c r="AN280" s="1067">
        <f t="shared" ref="AN280:AN299" si="178">IF(AND($G280="PK/BK o.",$H280&gt;0,$K280&gt;0),$H280,0)</f>
        <v>0</v>
      </c>
      <c r="AO280" s="1068">
        <f t="shared" ref="AO280:AO299" si="179">IF(AND($G280="PFK/BFK",$H280&gt;0,$K280&gt;0),$W280,0)</f>
        <v>0</v>
      </c>
      <c r="AP280" s="1068">
        <f t="shared" ref="AP280:AP299" si="180">IF(AND($G280="PK/BK",$H280&gt;0,$K280&gt;0),$W280,0)</f>
        <v>0</v>
      </c>
      <c r="AQ280" s="1068">
        <f t="shared" ref="AQ280:AQ299" si="181">IF(AND($G280="PK/BK o.",$H280&gt;0,$K280&gt;0),$W280,0)</f>
        <v>0</v>
      </c>
      <c r="AR280" s="1382"/>
      <c r="AS280" s="1382"/>
      <c r="AT280" s="1382"/>
      <c r="AU280" s="1449"/>
      <c r="AV280" s="1449"/>
      <c r="AW280" s="1449"/>
      <c r="AX280" s="1449"/>
      <c r="AY280" s="1449"/>
      <c r="AZ280" s="1449"/>
      <c r="BA280" s="1424"/>
      <c r="BB280" s="1424"/>
      <c r="BC280" s="1406"/>
    </row>
    <row r="281" spans="1:61">
      <c r="A281" s="828"/>
      <c r="B281" s="1093"/>
      <c r="C281" s="1509"/>
      <c r="D281" s="1509"/>
      <c r="E281" s="1328">
        <f t="shared" si="160"/>
        <v>0</v>
      </c>
      <c r="F281" s="1130"/>
      <c r="G281" s="1035"/>
      <c r="H281" s="934"/>
      <c r="I281" s="840"/>
      <c r="J281" s="840"/>
      <c r="K281" s="577"/>
      <c r="L281" s="888">
        <f t="shared" si="161"/>
        <v>0</v>
      </c>
      <c r="M281" s="577"/>
      <c r="N281" s="577"/>
      <c r="O281" s="577"/>
      <c r="P281" s="577"/>
      <c r="Q281" s="577"/>
      <c r="R281" s="577"/>
      <c r="S281" s="577"/>
      <c r="T281" s="577"/>
      <c r="U281" s="577"/>
      <c r="V281" s="577"/>
      <c r="W281" s="580">
        <f t="shared" si="162"/>
        <v>0</v>
      </c>
      <c r="X281" s="916">
        <f t="shared" ref="X281:X295" si="182">IF(ISERROR(W281/H281),0,(W281/H281))</f>
        <v>0</v>
      </c>
      <c r="Y281" s="1096"/>
      <c r="Z281" s="1140">
        <f t="shared" si="164"/>
        <v>0</v>
      </c>
      <c r="AA281" s="1083">
        <f t="shared" si="165"/>
        <v>0</v>
      </c>
      <c r="AB281" s="1083">
        <f t="shared" si="166"/>
        <v>0</v>
      </c>
      <c r="AC281" s="1083">
        <f t="shared" si="167"/>
        <v>0</v>
      </c>
      <c r="AD281" s="1141">
        <f t="shared" si="168"/>
        <v>0</v>
      </c>
      <c r="AE281" s="1084">
        <f t="shared" si="169"/>
        <v>0</v>
      </c>
      <c r="AF281" s="1084">
        <f t="shared" si="170"/>
        <v>0</v>
      </c>
      <c r="AG281" s="1084">
        <f t="shared" si="171"/>
        <v>0</v>
      </c>
      <c r="AH281" s="1142">
        <f t="shared" si="172"/>
        <v>0</v>
      </c>
      <c r="AI281" s="1085">
        <f t="shared" si="173"/>
        <v>0</v>
      </c>
      <c r="AJ281" s="1085">
        <f t="shared" si="174"/>
        <v>0</v>
      </c>
      <c r="AK281" s="1085">
        <f t="shared" si="175"/>
        <v>0</v>
      </c>
      <c r="AL281" s="1067">
        <f t="shared" si="176"/>
        <v>0</v>
      </c>
      <c r="AM281" s="1067">
        <f t="shared" si="177"/>
        <v>0</v>
      </c>
      <c r="AN281" s="1067">
        <f t="shared" si="178"/>
        <v>0</v>
      </c>
      <c r="AO281" s="1068">
        <f t="shared" si="179"/>
        <v>0</v>
      </c>
      <c r="AP281" s="1068">
        <f t="shared" si="180"/>
        <v>0</v>
      </c>
      <c r="AQ281" s="1068">
        <f t="shared" si="181"/>
        <v>0</v>
      </c>
      <c r="AR281" s="1382"/>
      <c r="AS281" s="1382"/>
      <c r="AT281" s="1382"/>
      <c r="AU281" s="1449"/>
      <c r="AV281" s="1449"/>
      <c r="AW281" s="1449"/>
      <c r="AX281" s="1449"/>
      <c r="AY281" s="1449"/>
      <c r="AZ281" s="1449"/>
      <c r="BA281" s="1424"/>
      <c r="BB281" s="1424"/>
      <c r="BC281" s="1406"/>
    </row>
    <row r="282" spans="1:61">
      <c r="A282" s="828"/>
      <c r="B282" s="1093"/>
      <c r="C282" s="1509"/>
      <c r="D282" s="1509"/>
      <c r="E282" s="1328">
        <f t="shared" si="160"/>
        <v>0</v>
      </c>
      <c r="F282" s="828"/>
      <c r="G282" s="1035"/>
      <c r="H282" s="934"/>
      <c r="I282" s="840"/>
      <c r="J282" s="840"/>
      <c r="K282" s="577"/>
      <c r="L282" s="888">
        <f t="shared" si="161"/>
        <v>0</v>
      </c>
      <c r="M282" s="577"/>
      <c r="N282" s="577"/>
      <c r="O282" s="577"/>
      <c r="P282" s="577"/>
      <c r="Q282" s="577"/>
      <c r="R282" s="577"/>
      <c r="S282" s="577"/>
      <c r="T282" s="577"/>
      <c r="U282" s="577"/>
      <c r="V282" s="577"/>
      <c r="W282" s="580">
        <f t="shared" si="162"/>
        <v>0</v>
      </c>
      <c r="X282" s="916">
        <f t="shared" si="182"/>
        <v>0</v>
      </c>
      <c r="Y282" s="1096"/>
      <c r="Z282" s="1140">
        <f t="shared" si="164"/>
        <v>0</v>
      </c>
      <c r="AA282" s="1083">
        <f t="shared" si="165"/>
        <v>0</v>
      </c>
      <c r="AB282" s="1083">
        <f t="shared" si="166"/>
        <v>0</v>
      </c>
      <c r="AC282" s="1083">
        <f t="shared" si="167"/>
        <v>0</v>
      </c>
      <c r="AD282" s="1141">
        <f t="shared" si="168"/>
        <v>0</v>
      </c>
      <c r="AE282" s="1084">
        <f t="shared" si="169"/>
        <v>0</v>
      </c>
      <c r="AF282" s="1084">
        <f t="shared" si="170"/>
        <v>0</v>
      </c>
      <c r="AG282" s="1084">
        <f t="shared" si="171"/>
        <v>0</v>
      </c>
      <c r="AH282" s="1142">
        <f t="shared" si="172"/>
        <v>0</v>
      </c>
      <c r="AI282" s="1085">
        <f t="shared" si="173"/>
        <v>0</v>
      </c>
      <c r="AJ282" s="1085">
        <f t="shared" si="174"/>
        <v>0</v>
      </c>
      <c r="AK282" s="1085">
        <f t="shared" si="175"/>
        <v>0</v>
      </c>
      <c r="AL282" s="1067">
        <f t="shared" si="176"/>
        <v>0</v>
      </c>
      <c r="AM282" s="1067">
        <f t="shared" si="177"/>
        <v>0</v>
      </c>
      <c r="AN282" s="1067">
        <f t="shared" si="178"/>
        <v>0</v>
      </c>
      <c r="AO282" s="1068">
        <f t="shared" si="179"/>
        <v>0</v>
      </c>
      <c r="AP282" s="1068">
        <f t="shared" si="180"/>
        <v>0</v>
      </c>
      <c r="AQ282" s="1068">
        <f t="shared" si="181"/>
        <v>0</v>
      </c>
      <c r="AR282" s="1382"/>
      <c r="AS282" s="1382"/>
      <c r="AT282" s="1382"/>
      <c r="AU282" s="1449"/>
      <c r="AV282" s="1449"/>
      <c r="AW282" s="1449"/>
      <c r="AX282" s="1449"/>
      <c r="AY282" s="1449"/>
      <c r="AZ282" s="1449"/>
      <c r="BA282" s="1424"/>
      <c r="BB282" s="1424"/>
      <c r="BC282" s="1406"/>
    </row>
    <row r="283" spans="1:61">
      <c r="A283" s="828"/>
      <c r="B283" s="1093"/>
      <c r="C283" s="1509"/>
      <c r="D283" s="1509"/>
      <c r="E283" s="1328">
        <f t="shared" si="160"/>
        <v>0</v>
      </c>
      <c r="F283" s="828"/>
      <c r="G283" s="1035"/>
      <c r="H283" s="934"/>
      <c r="I283" s="840"/>
      <c r="J283" s="840"/>
      <c r="K283" s="577"/>
      <c r="L283" s="888">
        <f t="shared" si="161"/>
        <v>0</v>
      </c>
      <c r="M283" s="577"/>
      <c r="N283" s="577"/>
      <c r="O283" s="577"/>
      <c r="P283" s="577"/>
      <c r="Q283" s="577"/>
      <c r="R283" s="577"/>
      <c r="S283" s="577"/>
      <c r="T283" s="577"/>
      <c r="U283" s="577"/>
      <c r="V283" s="577"/>
      <c r="W283" s="580">
        <f t="shared" si="162"/>
        <v>0</v>
      </c>
      <c r="X283" s="916">
        <f t="shared" si="182"/>
        <v>0</v>
      </c>
      <c r="Y283" s="1096"/>
      <c r="Z283" s="1140">
        <f t="shared" si="164"/>
        <v>0</v>
      </c>
      <c r="AA283" s="1083">
        <f t="shared" si="165"/>
        <v>0</v>
      </c>
      <c r="AB283" s="1083">
        <f t="shared" si="166"/>
        <v>0</v>
      </c>
      <c r="AC283" s="1083">
        <f t="shared" si="167"/>
        <v>0</v>
      </c>
      <c r="AD283" s="1141">
        <f t="shared" si="168"/>
        <v>0</v>
      </c>
      <c r="AE283" s="1084">
        <f t="shared" si="169"/>
        <v>0</v>
      </c>
      <c r="AF283" s="1084">
        <f t="shared" si="170"/>
        <v>0</v>
      </c>
      <c r="AG283" s="1084">
        <f t="shared" si="171"/>
        <v>0</v>
      </c>
      <c r="AH283" s="1142">
        <f t="shared" si="172"/>
        <v>0</v>
      </c>
      <c r="AI283" s="1085">
        <f t="shared" si="173"/>
        <v>0</v>
      </c>
      <c r="AJ283" s="1085">
        <f t="shared" si="174"/>
        <v>0</v>
      </c>
      <c r="AK283" s="1085">
        <f t="shared" si="175"/>
        <v>0</v>
      </c>
      <c r="AL283" s="1067">
        <f t="shared" si="176"/>
        <v>0</v>
      </c>
      <c r="AM283" s="1067">
        <f t="shared" si="177"/>
        <v>0</v>
      </c>
      <c r="AN283" s="1067">
        <f t="shared" si="178"/>
        <v>0</v>
      </c>
      <c r="AO283" s="1068">
        <f t="shared" si="179"/>
        <v>0</v>
      </c>
      <c r="AP283" s="1068">
        <f t="shared" si="180"/>
        <v>0</v>
      </c>
      <c r="AQ283" s="1068">
        <f t="shared" si="181"/>
        <v>0</v>
      </c>
      <c r="AR283" s="1382"/>
      <c r="AS283" s="1382"/>
      <c r="AT283" s="1382"/>
      <c r="AU283" s="1449"/>
      <c r="AV283" s="1449"/>
      <c r="AW283" s="1449"/>
      <c r="AX283" s="1449"/>
      <c r="AY283" s="1449"/>
      <c r="AZ283" s="1449"/>
      <c r="BA283" s="1424"/>
      <c r="BB283" s="1424"/>
      <c r="BC283" s="1406"/>
    </row>
    <row r="284" spans="1:61">
      <c r="A284" s="828"/>
      <c r="B284" s="1093"/>
      <c r="C284" s="1509"/>
      <c r="D284" s="1509"/>
      <c r="E284" s="1328">
        <f t="shared" si="160"/>
        <v>0</v>
      </c>
      <c r="F284" s="828"/>
      <c r="G284" s="1035"/>
      <c r="H284" s="934"/>
      <c r="I284" s="840"/>
      <c r="J284" s="840"/>
      <c r="K284" s="577"/>
      <c r="L284" s="888">
        <f t="shared" si="161"/>
        <v>0</v>
      </c>
      <c r="M284" s="577"/>
      <c r="N284" s="577"/>
      <c r="O284" s="577"/>
      <c r="P284" s="577"/>
      <c r="Q284" s="577"/>
      <c r="R284" s="577"/>
      <c r="S284" s="577"/>
      <c r="T284" s="577"/>
      <c r="U284" s="577"/>
      <c r="V284" s="577"/>
      <c r="W284" s="580">
        <f t="shared" si="162"/>
        <v>0</v>
      </c>
      <c r="X284" s="916">
        <f t="shared" si="182"/>
        <v>0</v>
      </c>
      <c r="Y284" s="1096"/>
      <c r="Z284" s="1140">
        <f t="shared" si="164"/>
        <v>0</v>
      </c>
      <c r="AA284" s="1083">
        <f t="shared" si="165"/>
        <v>0</v>
      </c>
      <c r="AB284" s="1083">
        <f t="shared" si="166"/>
        <v>0</v>
      </c>
      <c r="AC284" s="1083">
        <f t="shared" si="167"/>
        <v>0</v>
      </c>
      <c r="AD284" s="1141">
        <f t="shared" si="168"/>
        <v>0</v>
      </c>
      <c r="AE284" s="1084">
        <f t="shared" si="169"/>
        <v>0</v>
      </c>
      <c r="AF284" s="1084">
        <f t="shared" si="170"/>
        <v>0</v>
      </c>
      <c r="AG284" s="1084">
        <f t="shared" si="171"/>
        <v>0</v>
      </c>
      <c r="AH284" s="1142">
        <f t="shared" si="172"/>
        <v>0</v>
      </c>
      <c r="AI284" s="1085">
        <f t="shared" si="173"/>
        <v>0</v>
      </c>
      <c r="AJ284" s="1085">
        <f t="shared" si="174"/>
        <v>0</v>
      </c>
      <c r="AK284" s="1085">
        <f t="shared" si="175"/>
        <v>0</v>
      </c>
      <c r="AL284" s="1067">
        <f t="shared" si="176"/>
        <v>0</v>
      </c>
      <c r="AM284" s="1067">
        <f t="shared" si="177"/>
        <v>0</v>
      </c>
      <c r="AN284" s="1067">
        <f t="shared" si="178"/>
        <v>0</v>
      </c>
      <c r="AO284" s="1068">
        <f t="shared" si="179"/>
        <v>0</v>
      </c>
      <c r="AP284" s="1068">
        <f t="shared" si="180"/>
        <v>0</v>
      </c>
      <c r="AQ284" s="1068">
        <f t="shared" si="181"/>
        <v>0</v>
      </c>
      <c r="AR284" s="1382"/>
      <c r="AS284" s="1382"/>
      <c r="AT284" s="1382"/>
      <c r="AU284" s="1449"/>
      <c r="AV284" s="1449"/>
      <c r="AW284" s="1449"/>
      <c r="AX284" s="1449"/>
      <c r="AY284" s="1449"/>
      <c r="AZ284" s="1449"/>
      <c r="BA284" s="1424"/>
      <c r="BB284" s="1424"/>
      <c r="BC284" s="1406"/>
    </row>
    <row r="285" spans="1:61">
      <c r="A285" s="828"/>
      <c r="B285" s="1093"/>
      <c r="C285" s="1509"/>
      <c r="D285" s="1509"/>
      <c r="E285" s="1328">
        <f t="shared" si="160"/>
        <v>0</v>
      </c>
      <c r="F285" s="828"/>
      <c r="G285" s="1035"/>
      <c r="H285" s="934"/>
      <c r="I285" s="840"/>
      <c r="J285" s="840"/>
      <c r="K285" s="577"/>
      <c r="L285" s="888">
        <f t="shared" si="161"/>
        <v>0</v>
      </c>
      <c r="M285" s="577"/>
      <c r="N285" s="577"/>
      <c r="O285" s="577"/>
      <c r="P285" s="577"/>
      <c r="Q285" s="577"/>
      <c r="R285" s="577"/>
      <c r="S285" s="577"/>
      <c r="T285" s="577"/>
      <c r="U285" s="577"/>
      <c r="V285" s="577"/>
      <c r="W285" s="580">
        <f t="shared" si="162"/>
        <v>0</v>
      </c>
      <c r="X285" s="916">
        <f t="shared" si="182"/>
        <v>0</v>
      </c>
      <c r="Y285" s="1096"/>
      <c r="Z285" s="1140">
        <f t="shared" si="164"/>
        <v>0</v>
      </c>
      <c r="AA285" s="1083">
        <f t="shared" si="165"/>
        <v>0</v>
      </c>
      <c r="AB285" s="1083">
        <f t="shared" si="166"/>
        <v>0</v>
      </c>
      <c r="AC285" s="1083">
        <f t="shared" si="167"/>
        <v>0</v>
      </c>
      <c r="AD285" s="1141">
        <f t="shared" si="168"/>
        <v>0</v>
      </c>
      <c r="AE285" s="1084">
        <f t="shared" si="169"/>
        <v>0</v>
      </c>
      <c r="AF285" s="1084">
        <f t="shared" si="170"/>
        <v>0</v>
      </c>
      <c r="AG285" s="1084">
        <f t="shared" si="171"/>
        <v>0</v>
      </c>
      <c r="AH285" s="1142">
        <f t="shared" si="172"/>
        <v>0</v>
      </c>
      <c r="AI285" s="1085">
        <f t="shared" si="173"/>
        <v>0</v>
      </c>
      <c r="AJ285" s="1085">
        <f t="shared" si="174"/>
        <v>0</v>
      </c>
      <c r="AK285" s="1085">
        <f t="shared" si="175"/>
        <v>0</v>
      </c>
      <c r="AL285" s="1067">
        <f t="shared" si="176"/>
        <v>0</v>
      </c>
      <c r="AM285" s="1067">
        <f t="shared" si="177"/>
        <v>0</v>
      </c>
      <c r="AN285" s="1067">
        <f t="shared" si="178"/>
        <v>0</v>
      </c>
      <c r="AO285" s="1068">
        <f t="shared" si="179"/>
        <v>0</v>
      </c>
      <c r="AP285" s="1068">
        <f t="shared" si="180"/>
        <v>0</v>
      </c>
      <c r="AQ285" s="1068">
        <f t="shared" si="181"/>
        <v>0</v>
      </c>
      <c r="AR285" s="1382"/>
      <c r="AS285" s="1382"/>
      <c r="AT285" s="1382"/>
      <c r="AU285" s="1449"/>
      <c r="AV285" s="1449"/>
      <c r="AW285" s="1449"/>
      <c r="AX285" s="1449"/>
      <c r="AY285" s="1449"/>
      <c r="AZ285" s="1449"/>
      <c r="BA285" s="1424"/>
      <c r="BB285" s="1424"/>
      <c r="BC285" s="1406"/>
    </row>
    <row r="286" spans="1:61">
      <c r="A286" s="828"/>
      <c r="B286" s="1093"/>
      <c r="C286" s="1509"/>
      <c r="D286" s="1509"/>
      <c r="E286" s="1328">
        <f t="shared" si="160"/>
        <v>0</v>
      </c>
      <c r="F286" s="828"/>
      <c r="G286" s="1035"/>
      <c r="H286" s="934"/>
      <c r="I286" s="840"/>
      <c r="J286" s="840"/>
      <c r="K286" s="577"/>
      <c r="L286" s="888">
        <f t="shared" si="161"/>
        <v>0</v>
      </c>
      <c r="M286" s="577"/>
      <c r="N286" s="577"/>
      <c r="O286" s="577"/>
      <c r="P286" s="577"/>
      <c r="Q286" s="577"/>
      <c r="R286" s="577"/>
      <c r="S286" s="577"/>
      <c r="T286" s="577"/>
      <c r="U286" s="577"/>
      <c r="V286" s="577"/>
      <c r="W286" s="580">
        <f t="shared" si="162"/>
        <v>0</v>
      </c>
      <c r="X286" s="916">
        <f t="shared" si="182"/>
        <v>0</v>
      </c>
      <c r="Y286" s="1096"/>
      <c r="Z286" s="1140">
        <f t="shared" si="164"/>
        <v>0</v>
      </c>
      <c r="AA286" s="1083">
        <f t="shared" si="165"/>
        <v>0</v>
      </c>
      <c r="AB286" s="1083">
        <f t="shared" si="166"/>
        <v>0</v>
      </c>
      <c r="AC286" s="1083">
        <f t="shared" si="167"/>
        <v>0</v>
      </c>
      <c r="AD286" s="1141">
        <f t="shared" si="168"/>
        <v>0</v>
      </c>
      <c r="AE286" s="1084">
        <f t="shared" si="169"/>
        <v>0</v>
      </c>
      <c r="AF286" s="1084">
        <f t="shared" si="170"/>
        <v>0</v>
      </c>
      <c r="AG286" s="1084">
        <f t="shared" si="171"/>
        <v>0</v>
      </c>
      <c r="AH286" s="1142">
        <f t="shared" si="172"/>
        <v>0</v>
      </c>
      <c r="AI286" s="1085">
        <f t="shared" si="173"/>
        <v>0</v>
      </c>
      <c r="AJ286" s="1085">
        <f t="shared" si="174"/>
        <v>0</v>
      </c>
      <c r="AK286" s="1085">
        <f t="shared" si="175"/>
        <v>0</v>
      </c>
      <c r="AL286" s="1067">
        <f t="shared" si="176"/>
        <v>0</v>
      </c>
      <c r="AM286" s="1067">
        <f t="shared" si="177"/>
        <v>0</v>
      </c>
      <c r="AN286" s="1067">
        <f t="shared" si="178"/>
        <v>0</v>
      </c>
      <c r="AO286" s="1068">
        <f t="shared" si="179"/>
        <v>0</v>
      </c>
      <c r="AP286" s="1068">
        <f t="shared" si="180"/>
        <v>0</v>
      </c>
      <c r="AQ286" s="1068">
        <f t="shared" si="181"/>
        <v>0</v>
      </c>
      <c r="AR286" s="1382"/>
      <c r="AS286" s="1382"/>
      <c r="AT286" s="1382"/>
      <c r="AU286" s="1449"/>
      <c r="AV286" s="1449"/>
      <c r="AW286" s="1449"/>
      <c r="AX286" s="1449"/>
      <c r="AY286" s="1449"/>
      <c r="AZ286" s="1449"/>
      <c r="BA286" s="1424"/>
      <c r="BB286" s="1424"/>
      <c r="BC286" s="1406"/>
    </row>
    <row r="287" spans="1:61">
      <c r="A287" s="828"/>
      <c r="B287" s="1093"/>
      <c r="C287" s="1509"/>
      <c r="D287" s="1509"/>
      <c r="E287" s="1328">
        <f t="shared" si="160"/>
        <v>0</v>
      </c>
      <c r="F287" s="828"/>
      <c r="G287" s="1035"/>
      <c r="H287" s="934"/>
      <c r="I287" s="840"/>
      <c r="J287" s="840"/>
      <c r="K287" s="577"/>
      <c r="L287" s="888">
        <f t="shared" si="161"/>
        <v>0</v>
      </c>
      <c r="M287" s="577"/>
      <c r="N287" s="577"/>
      <c r="O287" s="577"/>
      <c r="P287" s="577"/>
      <c r="Q287" s="577"/>
      <c r="R287" s="577"/>
      <c r="S287" s="577"/>
      <c r="T287" s="577"/>
      <c r="U287" s="577"/>
      <c r="V287" s="577"/>
      <c r="W287" s="580">
        <f t="shared" si="162"/>
        <v>0</v>
      </c>
      <c r="X287" s="916">
        <f t="shared" si="182"/>
        <v>0</v>
      </c>
      <c r="Y287" s="1096"/>
      <c r="Z287" s="1140">
        <f t="shared" si="164"/>
        <v>0</v>
      </c>
      <c r="AA287" s="1083">
        <f t="shared" si="165"/>
        <v>0</v>
      </c>
      <c r="AB287" s="1083">
        <f t="shared" si="166"/>
        <v>0</v>
      </c>
      <c r="AC287" s="1083">
        <f t="shared" si="167"/>
        <v>0</v>
      </c>
      <c r="AD287" s="1141">
        <f t="shared" si="168"/>
        <v>0</v>
      </c>
      <c r="AE287" s="1084">
        <f t="shared" si="169"/>
        <v>0</v>
      </c>
      <c r="AF287" s="1084">
        <f t="shared" si="170"/>
        <v>0</v>
      </c>
      <c r="AG287" s="1084">
        <f t="shared" si="171"/>
        <v>0</v>
      </c>
      <c r="AH287" s="1142">
        <f t="shared" si="172"/>
        <v>0</v>
      </c>
      <c r="AI287" s="1085">
        <f t="shared" si="173"/>
        <v>0</v>
      </c>
      <c r="AJ287" s="1085">
        <f t="shared" si="174"/>
        <v>0</v>
      </c>
      <c r="AK287" s="1085">
        <f t="shared" si="175"/>
        <v>0</v>
      </c>
      <c r="AL287" s="1067">
        <f t="shared" si="176"/>
        <v>0</v>
      </c>
      <c r="AM287" s="1067">
        <f t="shared" si="177"/>
        <v>0</v>
      </c>
      <c r="AN287" s="1067">
        <f t="shared" si="178"/>
        <v>0</v>
      </c>
      <c r="AO287" s="1068">
        <f t="shared" si="179"/>
        <v>0</v>
      </c>
      <c r="AP287" s="1068">
        <f t="shared" si="180"/>
        <v>0</v>
      </c>
      <c r="AQ287" s="1068">
        <f t="shared" si="181"/>
        <v>0</v>
      </c>
      <c r="AR287" s="1382"/>
      <c r="AS287" s="1382"/>
      <c r="AT287" s="1382"/>
      <c r="AU287" s="1449"/>
      <c r="AV287" s="1449"/>
      <c r="AW287" s="1449"/>
      <c r="AX287" s="1449"/>
      <c r="AY287" s="1449"/>
      <c r="AZ287" s="1449"/>
      <c r="BA287" s="1424"/>
      <c r="BB287" s="1424"/>
      <c r="BC287" s="1406"/>
    </row>
    <row r="288" spans="1:61">
      <c r="A288" s="828"/>
      <c r="B288" s="1093"/>
      <c r="C288" s="1509"/>
      <c r="D288" s="1509"/>
      <c r="E288" s="1328">
        <f t="shared" si="160"/>
        <v>0</v>
      </c>
      <c r="F288" s="828"/>
      <c r="G288" s="1035"/>
      <c r="H288" s="934"/>
      <c r="I288" s="840"/>
      <c r="J288" s="840"/>
      <c r="K288" s="577"/>
      <c r="L288" s="888">
        <f t="shared" si="161"/>
        <v>0</v>
      </c>
      <c r="M288" s="577"/>
      <c r="N288" s="577"/>
      <c r="O288" s="577"/>
      <c r="P288" s="577"/>
      <c r="Q288" s="577"/>
      <c r="R288" s="577"/>
      <c r="S288" s="577"/>
      <c r="T288" s="577"/>
      <c r="U288" s="577"/>
      <c r="V288" s="577"/>
      <c r="W288" s="580">
        <f t="shared" si="162"/>
        <v>0</v>
      </c>
      <c r="X288" s="916">
        <f t="shared" si="182"/>
        <v>0</v>
      </c>
      <c r="Y288" s="1096"/>
      <c r="Z288" s="1140">
        <f t="shared" si="164"/>
        <v>0</v>
      </c>
      <c r="AA288" s="1083">
        <f t="shared" si="165"/>
        <v>0</v>
      </c>
      <c r="AB288" s="1083">
        <f t="shared" si="166"/>
        <v>0</v>
      </c>
      <c r="AC288" s="1083">
        <f t="shared" si="167"/>
        <v>0</v>
      </c>
      <c r="AD288" s="1141">
        <f t="shared" si="168"/>
        <v>0</v>
      </c>
      <c r="AE288" s="1084">
        <f t="shared" si="169"/>
        <v>0</v>
      </c>
      <c r="AF288" s="1084">
        <f t="shared" si="170"/>
        <v>0</v>
      </c>
      <c r="AG288" s="1084">
        <f t="shared" si="171"/>
        <v>0</v>
      </c>
      <c r="AH288" s="1142">
        <f t="shared" si="172"/>
        <v>0</v>
      </c>
      <c r="AI288" s="1085">
        <f t="shared" si="173"/>
        <v>0</v>
      </c>
      <c r="AJ288" s="1085">
        <f t="shared" si="174"/>
        <v>0</v>
      </c>
      <c r="AK288" s="1085">
        <f t="shared" si="175"/>
        <v>0</v>
      </c>
      <c r="AL288" s="1067">
        <f t="shared" si="176"/>
        <v>0</v>
      </c>
      <c r="AM288" s="1067">
        <f t="shared" si="177"/>
        <v>0</v>
      </c>
      <c r="AN288" s="1067">
        <f t="shared" si="178"/>
        <v>0</v>
      </c>
      <c r="AO288" s="1068">
        <f t="shared" si="179"/>
        <v>0</v>
      </c>
      <c r="AP288" s="1068">
        <f t="shared" si="180"/>
        <v>0</v>
      </c>
      <c r="AQ288" s="1068">
        <f t="shared" si="181"/>
        <v>0</v>
      </c>
      <c r="AR288" s="1382"/>
      <c r="AS288" s="1382"/>
      <c r="AT288" s="1382"/>
      <c r="AU288" s="1449"/>
      <c r="AV288" s="1449"/>
      <c r="AW288" s="1449"/>
      <c r="AX288" s="1449"/>
      <c r="AY288" s="1449"/>
      <c r="AZ288" s="1449"/>
      <c r="BA288" s="1424"/>
      <c r="BB288" s="1424"/>
      <c r="BC288" s="1406"/>
    </row>
    <row r="289" spans="1:55">
      <c r="A289" s="828"/>
      <c r="B289" s="1093"/>
      <c r="C289" s="1509"/>
      <c r="D289" s="1509"/>
      <c r="E289" s="1328">
        <f t="shared" si="160"/>
        <v>0</v>
      </c>
      <c r="F289" s="828"/>
      <c r="G289" s="1035"/>
      <c r="H289" s="934"/>
      <c r="I289" s="840"/>
      <c r="J289" s="840"/>
      <c r="K289" s="577"/>
      <c r="L289" s="888">
        <f t="shared" si="161"/>
        <v>0</v>
      </c>
      <c r="M289" s="577"/>
      <c r="N289" s="577"/>
      <c r="O289" s="577"/>
      <c r="P289" s="577"/>
      <c r="Q289" s="577"/>
      <c r="R289" s="577"/>
      <c r="S289" s="577"/>
      <c r="T289" s="577"/>
      <c r="U289" s="577"/>
      <c r="V289" s="577"/>
      <c r="W289" s="580">
        <f t="shared" si="162"/>
        <v>0</v>
      </c>
      <c r="X289" s="916">
        <f t="shared" si="182"/>
        <v>0</v>
      </c>
      <c r="Y289" s="1096"/>
      <c r="Z289" s="1140">
        <f t="shared" si="164"/>
        <v>0</v>
      </c>
      <c r="AA289" s="1083">
        <f t="shared" si="165"/>
        <v>0</v>
      </c>
      <c r="AB289" s="1083">
        <f t="shared" si="166"/>
        <v>0</v>
      </c>
      <c r="AC289" s="1083">
        <f t="shared" si="167"/>
        <v>0</v>
      </c>
      <c r="AD289" s="1141">
        <f t="shared" si="168"/>
        <v>0</v>
      </c>
      <c r="AE289" s="1084">
        <f t="shared" si="169"/>
        <v>0</v>
      </c>
      <c r="AF289" s="1084">
        <f t="shared" si="170"/>
        <v>0</v>
      </c>
      <c r="AG289" s="1084">
        <f t="shared" si="171"/>
        <v>0</v>
      </c>
      <c r="AH289" s="1142">
        <f t="shared" si="172"/>
        <v>0</v>
      </c>
      <c r="AI289" s="1085">
        <f t="shared" si="173"/>
        <v>0</v>
      </c>
      <c r="AJ289" s="1085">
        <f t="shared" si="174"/>
        <v>0</v>
      </c>
      <c r="AK289" s="1085">
        <f t="shared" si="175"/>
        <v>0</v>
      </c>
      <c r="AL289" s="1067">
        <f t="shared" si="176"/>
        <v>0</v>
      </c>
      <c r="AM289" s="1067">
        <f t="shared" si="177"/>
        <v>0</v>
      </c>
      <c r="AN289" s="1067">
        <f t="shared" si="178"/>
        <v>0</v>
      </c>
      <c r="AO289" s="1068">
        <f t="shared" si="179"/>
        <v>0</v>
      </c>
      <c r="AP289" s="1068">
        <f t="shared" si="180"/>
        <v>0</v>
      </c>
      <c r="AQ289" s="1068">
        <f t="shared" si="181"/>
        <v>0</v>
      </c>
      <c r="AR289" s="1382"/>
      <c r="AS289" s="1382"/>
      <c r="AT289" s="1382"/>
      <c r="AU289" s="1449"/>
      <c r="AV289" s="1449"/>
      <c r="AW289" s="1449"/>
      <c r="AX289" s="1449"/>
      <c r="AY289" s="1449"/>
      <c r="AZ289" s="1449"/>
      <c r="BA289" s="1424"/>
      <c r="BB289" s="1424"/>
      <c r="BC289" s="1406"/>
    </row>
    <row r="290" spans="1:55">
      <c r="A290" s="828"/>
      <c r="B290" s="1093"/>
      <c r="C290" s="1509"/>
      <c r="D290" s="1509"/>
      <c r="E290" s="1328">
        <f t="shared" si="160"/>
        <v>0</v>
      </c>
      <c r="F290" s="828"/>
      <c r="G290" s="1035"/>
      <c r="H290" s="934"/>
      <c r="I290" s="840"/>
      <c r="J290" s="840"/>
      <c r="K290" s="577"/>
      <c r="L290" s="888">
        <f t="shared" si="161"/>
        <v>0</v>
      </c>
      <c r="M290" s="577"/>
      <c r="N290" s="577"/>
      <c r="O290" s="577"/>
      <c r="P290" s="577"/>
      <c r="Q290" s="577"/>
      <c r="R290" s="577"/>
      <c r="S290" s="577"/>
      <c r="T290" s="577"/>
      <c r="U290" s="577"/>
      <c r="V290" s="577"/>
      <c r="W290" s="580">
        <f t="shared" si="162"/>
        <v>0</v>
      </c>
      <c r="X290" s="916">
        <f t="shared" si="182"/>
        <v>0</v>
      </c>
      <c r="Y290" s="1096"/>
      <c r="Z290" s="1140">
        <f t="shared" si="164"/>
        <v>0</v>
      </c>
      <c r="AA290" s="1083">
        <f t="shared" si="165"/>
        <v>0</v>
      </c>
      <c r="AB290" s="1083">
        <f t="shared" si="166"/>
        <v>0</v>
      </c>
      <c r="AC290" s="1083">
        <f t="shared" si="167"/>
        <v>0</v>
      </c>
      <c r="AD290" s="1141">
        <f t="shared" si="168"/>
        <v>0</v>
      </c>
      <c r="AE290" s="1084">
        <f t="shared" si="169"/>
        <v>0</v>
      </c>
      <c r="AF290" s="1084">
        <f t="shared" si="170"/>
        <v>0</v>
      </c>
      <c r="AG290" s="1084">
        <f t="shared" si="171"/>
        <v>0</v>
      </c>
      <c r="AH290" s="1142">
        <f t="shared" si="172"/>
        <v>0</v>
      </c>
      <c r="AI290" s="1085">
        <f t="shared" si="173"/>
        <v>0</v>
      </c>
      <c r="AJ290" s="1085">
        <f t="shared" si="174"/>
        <v>0</v>
      </c>
      <c r="AK290" s="1085">
        <f t="shared" si="175"/>
        <v>0</v>
      </c>
      <c r="AL290" s="1067">
        <f t="shared" si="176"/>
        <v>0</v>
      </c>
      <c r="AM290" s="1067">
        <f t="shared" si="177"/>
        <v>0</v>
      </c>
      <c r="AN290" s="1067">
        <f t="shared" si="178"/>
        <v>0</v>
      </c>
      <c r="AO290" s="1068">
        <f t="shared" si="179"/>
        <v>0</v>
      </c>
      <c r="AP290" s="1068">
        <f t="shared" si="180"/>
        <v>0</v>
      </c>
      <c r="AQ290" s="1068">
        <f t="shared" si="181"/>
        <v>0</v>
      </c>
      <c r="AR290" s="1382"/>
      <c r="AS290" s="1382"/>
      <c r="AT290" s="1382"/>
      <c r="AU290" s="1449"/>
      <c r="AV290" s="1449"/>
      <c r="AW290" s="1449"/>
      <c r="AX290" s="1449"/>
      <c r="AY290" s="1449"/>
      <c r="AZ290" s="1449"/>
      <c r="BA290" s="1424"/>
      <c r="BB290" s="1424"/>
      <c r="BC290" s="1406"/>
    </row>
    <row r="291" spans="1:55">
      <c r="A291" s="828"/>
      <c r="B291" s="1093"/>
      <c r="C291" s="1509"/>
      <c r="D291" s="1509"/>
      <c r="E291" s="1328">
        <f t="shared" si="160"/>
        <v>0</v>
      </c>
      <c r="F291" s="828"/>
      <c r="G291" s="1035"/>
      <c r="H291" s="934"/>
      <c r="I291" s="840"/>
      <c r="J291" s="840"/>
      <c r="K291" s="577"/>
      <c r="L291" s="888">
        <f t="shared" si="161"/>
        <v>0</v>
      </c>
      <c r="M291" s="577"/>
      <c r="N291" s="577"/>
      <c r="O291" s="577"/>
      <c r="P291" s="577"/>
      <c r="Q291" s="577"/>
      <c r="R291" s="577"/>
      <c r="S291" s="577"/>
      <c r="T291" s="577"/>
      <c r="U291" s="577"/>
      <c r="V291" s="577"/>
      <c r="W291" s="580">
        <f t="shared" si="162"/>
        <v>0</v>
      </c>
      <c r="X291" s="916">
        <f t="shared" si="182"/>
        <v>0</v>
      </c>
      <c r="Y291" s="1096"/>
      <c r="Z291" s="1140">
        <f t="shared" si="164"/>
        <v>0</v>
      </c>
      <c r="AA291" s="1083">
        <f t="shared" si="165"/>
        <v>0</v>
      </c>
      <c r="AB291" s="1083">
        <f t="shared" si="166"/>
        <v>0</v>
      </c>
      <c r="AC291" s="1083">
        <f t="shared" si="167"/>
        <v>0</v>
      </c>
      <c r="AD291" s="1141">
        <f t="shared" si="168"/>
        <v>0</v>
      </c>
      <c r="AE291" s="1084">
        <f t="shared" si="169"/>
        <v>0</v>
      </c>
      <c r="AF291" s="1084">
        <f t="shared" si="170"/>
        <v>0</v>
      </c>
      <c r="AG291" s="1084">
        <f t="shared" si="171"/>
        <v>0</v>
      </c>
      <c r="AH291" s="1142">
        <f t="shared" si="172"/>
        <v>0</v>
      </c>
      <c r="AI291" s="1085">
        <f t="shared" si="173"/>
        <v>0</v>
      </c>
      <c r="AJ291" s="1085">
        <f t="shared" si="174"/>
        <v>0</v>
      </c>
      <c r="AK291" s="1085">
        <f t="shared" si="175"/>
        <v>0</v>
      </c>
      <c r="AL291" s="1067">
        <f t="shared" si="176"/>
        <v>0</v>
      </c>
      <c r="AM291" s="1067">
        <f t="shared" si="177"/>
        <v>0</v>
      </c>
      <c r="AN291" s="1067">
        <f t="shared" si="178"/>
        <v>0</v>
      </c>
      <c r="AO291" s="1068">
        <f t="shared" si="179"/>
        <v>0</v>
      </c>
      <c r="AP291" s="1068">
        <f t="shared" si="180"/>
        <v>0</v>
      </c>
      <c r="AQ291" s="1068">
        <f t="shared" si="181"/>
        <v>0</v>
      </c>
      <c r="AR291" s="1382"/>
      <c r="AS291" s="1382"/>
      <c r="AT291" s="1382"/>
      <c r="AU291" s="1449"/>
      <c r="AV291" s="1449"/>
      <c r="AW291" s="1449"/>
      <c r="AX291" s="1449"/>
      <c r="AY291" s="1449"/>
      <c r="AZ291" s="1449"/>
      <c r="BA291" s="1424"/>
      <c r="BB291" s="1424"/>
      <c r="BC291" s="1406"/>
    </row>
    <row r="292" spans="1:55">
      <c r="A292" s="828"/>
      <c r="B292" s="1093"/>
      <c r="C292" s="1509"/>
      <c r="D292" s="1509"/>
      <c r="E292" s="1328">
        <f t="shared" si="160"/>
        <v>0</v>
      </c>
      <c r="F292" s="828"/>
      <c r="G292" s="1035"/>
      <c r="H292" s="934"/>
      <c r="I292" s="840"/>
      <c r="J292" s="840"/>
      <c r="K292" s="577"/>
      <c r="L292" s="888">
        <f t="shared" si="161"/>
        <v>0</v>
      </c>
      <c r="M292" s="577"/>
      <c r="N292" s="577"/>
      <c r="O292" s="577"/>
      <c r="P292" s="577"/>
      <c r="Q292" s="577"/>
      <c r="R292" s="577"/>
      <c r="S292" s="577"/>
      <c r="T292" s="577"/>
      <c r="U292" s="577"/>
      <c r="V292" s="577"/>
      <c r="W292" s="580">
        <f t="shared" si="162"/>
        <v>0</v>
      </c>
      <c r="X292" s="916">
        <f t="shared" si="182"/>
        <v>0</v>
      </c>
      <c r="Y292" s="1096"/>
      <c r="Z292" s="1140">
        <f t="shared" si="164"/>
        <v>0</v>
      </c>
      <c r="AA292" s="1083">
        <f t="shared" si="165"/>
        <v>0</v>
      </c>
      <c r="AB292" s="1083">
        <f t="shared" si="166"/>
        <v>0</v>
      </c>
      <c r="AC292" s="1083">
        <f t="shared" si="167"/>
        <v>0</v>
      </c>
      <c r="AD292" s="1141">
        <f t="shared" si="168"/>
        <v>0</v>
      </c>
      <c r="AE292" s="1084">
        <f t="shared" si="169"/>
        <v>0</v>
      </c>
      <c r="AF292" s="1084">
        <f t="shared" si="170"/>
        <v>0</v>
      </c>
      <c r="AG292" s="1084">
        <f t="shared" si="171"/>
        <v>0</v>
      </c>
      <c r="AH292" s="1142">
        <f t="shared" si="172"/>
        <v>0</v>
      </c>
      <c r="AI292" s="1085">
        <f t="shared" si="173"/>
        <v>0</v>
      </c>
      <c r="AJ292" s="1085">
        <f t="shared" si="174"/>
        <v>0</v>
      </c>
      <c r="AK292" s="1085">
        <f t="shared" si="175"/>
        <v>0</v>
      </c>
      <c r="AL292" s="1067">
        <f t="shared" si="176"/>
        <v>0</v>
      </c>
      <c r="AM292" s="1067">
        <f t="shared" si="177"/>
        <v>0</v>
      </c>
      <c r="AN292" s="1067">
        <f t="shared" si="178"/>
        <v>0</v>
      </c>
      <c r="AO292" s="1068">
        <f t="shared" si="179"/>
        <v>0</v>
      </c>
      <c r="AP292" s="1068">
        <f t="shared" si="180"/>
        <v>0</v>
      </c>
      <c r="AQ292" s="1068">
        <f t="shared" si="181"/>
        <v>0</v>
      </c>
      <c r="AR292" s="1382"/>
      <c r="AS292" s="1382"/>
      <c r="AT292" s="1382"/>
      <c r="AU292" s="1449"/>
      <c r="AV292" s="1449"/>
      <c r="AW292" s="1449"/>
      <c r="AX292" s="1449"/>
      <c r="AY292" s="1449"/>
      <c r="AZ292" s="1449"/>
      <c r="BA292" s="1424"/>
      <c r="BB292" s="1424"/>
      <c r="BC292" s="1406"/>
    </row>
    <row r="293" spans="1:55">
      <c r="A293" s="828"/>
      <c r="B293" s="1093"/>
      <c r="C293" s="1509"/>
      <c r="D293" s="1509"/>
      <c r="E293" s="1328">
        <f t="shared" si="160"/>
        <v>0</v>
      </c>
      <c r="F293" s="828"/>
      <c r="G293" s="1035"/>
      <c r="H293" s="934"/>
      <c r="I293" s="840"/>
      <c r="J293" s="840"/>
      <c r="K293" s="577"/>
      <c r="L293" s="888">
        <f t="shared" si="161"/>
        <v>0</v>
      </c>
      <c r="M293" s="577"/>
      <c r="N293" s="577"/>
      <c r="O293" s="577"/>
      <c r="P293" s="577"/>
      <c r="Q293" s="577"/>
      <c r="R293" s="577"/>
      <c r="S293" s="577"/>
      <c r="T293" s="577"/>
      <c r="U293" s="577"/>
      <c r="V293" s="577"/>
      <c r="W293" s="580">
        <f t="shared" si="162"/>
        <v>0</v>
      </c>
      <c r="X293" s="916">
        <f t="shared" si="182"/>
        <v>0</v>
      </c>
      <c r="Y293" s="1096"/>
      <c r="Z293" s="1140">
        <f t="shared" si="164"/>
        <v>0</v>
      </c>
      <c r="AA293" s="1083">
        <f t="shared" si="165"/>
        <v>0</v>
      </c>
      <c r="AB293" s="1083">
        <f t="shared" si="166"/>
        <v>0</v>
      </c>
      <c r="AC293" s="1083">
        <f t="shared" si="167"/>
        <v>0</v>
      </c>
      <c r="AD293" s="1141">
        <f t="shared" si="168"/>
        <v>0</v>
      </c>
      <c r="AE293" s="1084">
        <f t="shared" si="169"/>
        <v>0</v>
      </c>
      <c r="AF293" s="1084">
        <f t="shared" si="170"/>
        <v>0</v>
      </c>
      <c r="AG293" s="1084">
        <f t="shared" si="171"/>
        <v>0</v>
      </c>
      <c r="AH293" s="1142">
        <f t="shared" si="172"/>
        <v>0</v>
      </c>
      <c r="AI293" s="1085">
        <f t="shared" si="173"/>
        <v>0</v>
      </c>
      <c r="AJ293" s="1085">
        <f t="shared" si="174"/>
        <v>0</v>
      </c>
      <c r="AK293" s="1085">
        <f t="shared" si="175"/>
        <v>0</v>
      </c>
      <c r="AL293" s="1067">
        <f t="shared" si="176"/>
        <v>0</v>
      </c>
      <c r="AM293" s="1067">
        <f t="shared" si="177"/>
        <v>0</v>
      </c>
      <c r="AN293" s="1067">
        <f t="shared" si="178"/>
        <v>0</v>
      </c>
      <c r="AO293" s="1068">
        <f t="shared" si="179"/>
        <v>0</v>
      </c>
      <c r="AP293" s="1068">
        <f t="shared" si="180"/>
        <v>0</v>
      </c>
      <c r="AQ293" s="1068">
        <f t="shared" si="181"/>
        <v>0</v>
      </c>
      <c r="AR293" s="1382"/>
      <c r="AS293" s="1382"/>
      <c r="AT293" s="1382"/>
      <c r="AU293" s="1449"/>
      <c r="AV293" s="1449"/>
      <c r="AW293" s="1449"/>
      <c r="AX293" s="1449"/>
      <c r="AY293" s="1449"/>
      <c r="AZ293" s="1449"/>
      <c r="BA293" s="1424"/>
      <c r="BB293" s="1424"/>
      <c r="BC293" s="1406"/>
    </row>
    <row r="294" spans="1:55">
      <c r="A294" s="828"/>
      <c r="B294" s="1093"/>
      <c r="C294" s="1509"/>
      <c r="D294" s="1509"/>
      <c r="E294" s="1328">
        <f t="shared" si="160"/>
        <v>0</v>
      </c>
      <c r="F294" s="828"/>
      <c r="G294" s="1035"/>
      <c r="H294" s="934"/>
      <c r="I294" s="840"/>
      <c r="J294" s="840"/>
      <c r="K294" s="577"/>
      <c r="L294" s="888">
        <f t="shared" si="161"/>
        <v>0</v>
      </c>
      <c r="M294" s="577"/>
      <c r="N294" s="577"/>
      <c r="O294" s="577"/>
      <c r="P294" s="577"/>
      <c r="Q294" s="577"/>
      <c r="R294" s="577"/>
      <c r="S294" s="577"/>
      <c r="T294" s="577"/>
      <c r="U294" s="577"/>
      <c r="V294" s="577"/>
      <c r="W294" s="580">
        <f t="shared" si="162"/>
        <v>0</v>
      </c>
      <c r="X294" s="916">
        <f t="shared" si="182"/>
        <v>0</v>
      </c>
      <c r="Y294" s="1096"/>
      <c r="Z294" s="1140">
        <f t="shared" si="164"/>
        <v>0</v>
      </c>
      <c r="AA294" s="1083">
        <f t="shared" si="165"/>
        <v>0</v>
      </c>
      <c r="AB294" s="1083">
        <f t="shared" si="166"/>
        <v>0</v>
      </c>
      <c r="AC294" s="1083">
        <f t="shared" si="167"/>
        <v>0</v>
      </c>
      <c r="AD294" s="1141">
        <f t="shared" si="168"/>
        <v>0</v>
      </c>
      <c r="AE294" s="1084">
        <f t="shared" si="169"/>
        <v>0</v>
      </c>
      <c r="AF294" s="1084">
        <f t="shared" si="170"/>
        <v>0</v>
      </c>
      <c r="AG294" s="1084">
        <f t="shared" si="171"/>
        <v>0</v>
      </c>
      <c r="AH294" s="1142">
        <f t="shared" si="172"/>
        <v>0</v>
      </c>
      <c r="AI294" s="1085">
        <f t="shared" si="173"/>
        <v>0</v>
      </c>
      <c r="AJ294" s="1085">
        <f t="shared" si="174"/>
        <v>0</v>
      </c>
      <c r="AK294" s="1085">
        <f t="shared" si="175"/>
        <v>0</v>
      </c>
      <c r="AL294" s="1067">
        <f t="shared" si="176"/>
        <v>0</v>
      </c>
      <c r="AM294" s="1067">
        <f t="shared" si="177"/>
        <v>0</v>
      </c>
      <c r="AN294" s="1067">
        <f t="shared" si="178"/>
        <v>0</v>
      </c>
      <c r="AO294" s="1068">
        <f t="shared" si="179"/>
        <v>0</v>
      </c>
      <c r="AP294" s="1068">
        <f t="shared" si="180"/>
        <v>0</v>
      </c>
      <c r="AQ294" s="1068">
        <f t="shared" si="181"/>
        <v>0</v>
      </c>
      <c r="AR294" s="1382"/>
      <c r="AS294" s="1382"/>
      <c r="AT294" s="1382"/>
      <c r="AU294" s="1449"/>
      <c r="AV294" s="1449"/>
      <c r="AW294" s="1449"/>
      <c r="AX294" s="1449"/>
      <c r="AY294" s="1449"/>
      <c r="AZ294" s="1449"/>
      <c r="BA294" s="1424"/>
      <c r="BB294" s="1424"/>
      <c r="BC294" s="1406"/>
    </row>
    <row r="295" spans="1:55">
      <c r="A295" s="828"/>
      <c r="B295" s="1093"/>
      <c r="C295" s="1509"/>
      <c r="D295" s="1509"/>
      <c r="E295" s="1328">
        <f t="shared" ref="E295:E299" si="183">IFERROR(D295/B295,0)</f>
        <v>0</v>
      </c>
      <c r="F295" s="828"/>
      <c r="G295" s="1035"/>
      <c r="H295" s="934"/>
      <c r="I295" s="840"/>
      <c r="J295" s="840"/>
      <c r="K295" s="577"/>
      <c r="L295" s="888">
        <f t="shared" si="161"/>
        <v>0</v>
      </c>
      <c r="M295" s="577"/>
      <c r="N295" s="577"/>
      <c r="O295" s="577"/>
      <c r="P295" s="577"/>
      <c r="Q295" s="577"/>
      <c r="R295" s="577"/>
      <c r="S295" s="577"/>
      <c r="T295" s="577"/>
      <c r="U295" s="577"/>
      <c r="V295" s="577"/>
      <c r="W295" s="580">
        <f t="shared" si="162"/>
        <v>0</v>
      </c>
      <c r="X295" s="916">
        <f t="shared" si="182"/>
        <v>0</v>
      </c>
      <c r="Y295" s="1096"/>
      <c r="Z295" s="1140">
        <f t="shared" si="164"/>
        <v>0</v>
      </c>
      <c r="AA295" s="1083">
        <f t="shared" si="165"/>
        <v>0</v>
      </c>
      <c r="AB295" s="1083">
        <f t="shared" si="166"/>
        <v>0</v>
      </c>
      <c r="AC295" s="1083">
        <f t="shared" si="167"/>
        <v>0</v>
      </c>
      <c r="AD295" s="1141">
        <f t="shared" si="168"/>
        <v>0</v>
      </c>
      <c r="AE295" s="1084">
        <f t="shared" si="169"/>
        <v>0</v>
      </c>
      <c r="AF295" s="1084">
        <f t="shared" si="170"/>
        <v>0</v>
      </c>
      <c r="AG295" s="1084">
        <f t="shared" si="171"/>
        <v>0</v>
      </c>
      <c r="AH295" s="1142">
        <f t="shared" si="172"/>
        <v>0</v>
      </c>
      <c r="AI295" s="1085">
        <f t="shared" si="173"/>
        <v>0</v>
      </c>
      <c r="AJ295" s="1085">
        <f t="shared" si="174"/>
        <v>0</v>
      </c>
      <c r="AK295" s="1085">
        <f t="shared" si="175"/>
        <v>0</v>
      </c>
      <c r="AL295" s="1067">
        <f t="shared" si="176"/>
        <v>0</v>
      </c>
      <c r="AM295" s="1067">
        <f t="shared" si="177"/>
        <v>0</v>
      </c>
      <c r="AN295" s="1067">
        <f t="shared" si="178"/>
        <v>0</v>
      </c>
      <c r="AO295" s="1068">
        <f t="shared" si="179"/>
        <v>0</v>
      </c>
      <c r="AP295" s="1068">
        <f t="shared" si="180"/>
        <v>0</v>
      </c>
      <c r="AQ295" s="1068">
        <f t="shared" si="181"/>
        <v>0</v>
      </c>
      <c r="AR295" s="1382"/>
      <c r="AS295" s="1382"/>
      <c r="AT295" s="1382"/>
      <c r="AU295" s="1449"/>
      <c r="AV295" s="1449"/>
      <c r="AW295" s="1449"/>
      <c r="AX295" s="1449"/>
      <c r="AY295" s="1449"/>
      <c r="AZ295" s="1449"/>
      <c r="BA295" s="1424"/>
      <c r="BB295" s="1424"/>
      <c r="BC295" s="1406"/>
    </row>
    <row r="296" spans="1:55">
      <c r="A296" s="828"/>
      <c r="B296" s="1093"/>
      <c r="C296" s="1509"/>
      <c r="D296" s="1509"/>
      <c r="E296" s="1328">
        <f t="shared" si="183"/>
        <v>0</v>
      </c>
      <c r="F296" s="828"/>
      <c r="G296" s="1035"/>
      <c r="H296" s="934"/>
      <c r="I296" s="840"/>
      <c r="J296" s="840"/>
      <c r="K296" s="577"/>
      <c r="L296" s="888">
        <f t="shared" si="161"/>
        <v>0</v>
      </c>
      <c r="M296" s="577"/>
      <c r="N296" s="577"/>
      <c r="O296" s="577"/>
      <c r="P296" s="577"/>
      <c r="Q296" s="577"/>
      <c r="R296" s="577"/>
      <c r="S296" s="577"/>
      <c r="T296" s="577"/>
      <c r="U296" s="577"/>
      <c r="V296" s="577"/>
      <c r="W296" s="580">
        <f t="shared" si="162"/>
        <v>0</v>
      </c>
      <c r="X296" s="916">
        <f t="shared" si="163"/>
        <v>0</v>
      </c>
      <c r="Y296" s="1096"/>
      <c r="Z296" s="1140">
        <f t="shared" si="164"/>
        <v>0</v>
      </c>
      <c r="AA296" s="1083">
        <f t="shared" si="165"/>
        <v>0</v>
      </c>
      <c r="AB296" s="1083">
        <f t="shared" si="166"/>
        <v>0</v>
      </c>
      <c r="AC296" s="1083">
        <f t="shared" si="167"/>
        <v>0</v>
      </c>
      <c r="AD296" s="1141">
        <f t="shared" si="168"/>
        <v>0</v>
      </c>
      <c r="AE296" s="1084">
        <f t="shared" si="169"/>
        <v>0</v>
      </c>
      <c r="AF296" s="1084">
        <f t="shared" si="170"/>
        <v>0</v>
      </c>
      <c r="AG296" s="1084">
        <f t="shared" si="171"/>
        <v>0</v>
      </c>
      <c r="AH296" s="1142">
        <f t="shared" si="172"/>
        <v>0</v>
      </c>
      <c r="AI296" s="1085">
        <f t="shared" si="173"/>
        <v>0</v>
      </c>
      <c r="AJ296" s="1085">
        <f t="shared" si="174"/>
        <v>0</v>
      </c>
      <c r="AK296" s="1085">
        <f t="shared" si="175"/>
        <v>0</v>
      </c>
      <c r="AL296" s="1067">
        <f t="shared" si="176"/>
        <v>0</v>
      </c>
      <c r="AM296" s="1067">
        <f t="shared" si="177"/>
        <v>0</v>
      </c>
      <c r="AN296" s="1067">
        <f t="shared" si="178"/>
        <v>0</v>
      </c>
      <c r="AO296" s="1068">
        <f t="shared" si="179"/>
        <v>0</v>
      </c>
      <c r="AP296" s="1068">
        <f t="shared" si="180"/>
        <v>0</v>
      </c>
      <c r="AQ296" s="1068">
        <f t="shared" si="181"/>
        <v>0</v>
      </c>
      <c r="AR296" s="1382"/>
      <c r="AS296" s="1382"/>
      <c r="AT296" s="1382"/>
      <c r="AU296" s="1449"/>
      <c r="AV296" s="1449"/>
      <c r="AW296" s="1449"/>
      <c r="AX296" s="1449"/>
      <c r="AY296" s="1449"/>
      <c r="AZ296" s="1449"/>
      <c r="BA296" s="1424"/>
      <c r="BB296" s="1424"/>
      <c r="BC296" s="1406"/>
    </row>
    <row r="297" spans="1:55">
      <c r="A297" s="828"/>
      <c r="B297" s="1093"/>
      <c r="C297" s="1509"/>
      <c r="D297" s="1509"/>
      <c r="E297" s="1328">
        <f t="shared" si="183"/>
        <v>0</v>
      </c>
      <c r="F297" s="828"/>
      <c r="G297" s="1035"/>
      <c r="H297" s="934"/>
      <c r="I297" s="840"/>
      <c r="J297" s="840"/>
      <c r="K297" s="577"/>
      <c r="L297" s="888">
        <f t="shared" si="161"/>
        <v>0</v>
      </c>
      <c r="M297" s="577"/>
      <c r="N297" s="577"/>
      <c r="O297" s="577"/>
      <c r="P297" s="577"/>
      <c r="Q297" s="577"/>
      <c r="R297" s="577"/>
      <c r="S297" s="577"/>
      <c r="T297" s="577"/>
      <c r="U297" s="577"/>
      <c r="V297" s="577"/>
      <c r="W297" s="580">
        <f t="shared" si="162"/>
        <v>0</v>
      </c>
      <c r="X297" s="916">
        <f t="shared" si="163"/>
        <v>0</v>
      </c>
      <c r="Y297" s="1096"/>
      <c r="Z297" s="1140">
        <f t="shared" si="164"/>
        <v>0</v>
      </c>
      <c r="AA297" s="1083">
        <f t="shared" si="165"/>
        <v>0</v>
      </c>
      <c r="AB297" s="1083">
        <f t="shared" si="166"/>
        <v>0</v>
      </c>
      <c r="AC297" s="1083">
        <f t="shared" si="167"/>
        <v>0</v>
      </c>
      <c r="AD297" s="1141">
        <f t="shared" si="168"/>
        <v>0</v>
      </c>
      <c r="AE297" s="1084">
        <f t="shared" si="169"/>
        <v>0</v>
      </c>
      <c r="AF297" s="1084">
        <f t="shared" si="170"/>
        <v>0</v>
      </c>
      <c r="AG297" s="1084">
        <f t="shared" si="171"/>
        <v>0</v>
      </c>
      <c r="AH297" s="1142">
        <f t="shared" si="172"/>
        <v>0</v>
      </c>
      <c r="AI297" s="1085">
        <f t="shared" si="173"/>
        <v>0</v>
      </c>
      <c r="AJ297" s="1085">
        <f t="shared" si="174"/>
        <v>0</v>
      </c>
      <c r="AK297" s="1085">
        <f t="shared" si="175"/>
        <v>0</v>
      </c>
      <c r="AL297" s="1067">
        <f t="shared" si="176"/>
        <v>0</v>
      </c>
      <c r="AM297" s="1067">
        <f t="shared" si="177"/>
        <v>0</v>
      </c>
      <c r="AN297" s="1067">
        <f t="shared" si="178"/>
        <v>0</v>
      </c>
      <c r="AO297" s="1068">
        <f t="shared" si="179"/>
        <v>0</v>
      </c>
      <c r="AP297" s="1068">
        <f t="shared" si="180"/>
        <v>0</v>
      </c>
      <c r="AQ297" s="1068">
        <f t="shared" si="181"/>
        <v>0</v>
      </c>
      <c r="AR297" s="1382"/>
      <c r="AS297" s="1382"/>
      <c r="AT297" s="1382"/>
      <c r="AU297" s="1449"/>
      <c r="AV297" s="1449"/>
      <c r="AW297" s="1449"/>
      <c r="AX297" s="1449"/>
      <c r="AY297" s="1449"/>
      <c r="AZ297" s="1449"/>
      <c r="BA297" s="1424"/>
      <c r="BB297" s="1424"/>
      <c r="BC297" s="1406"/>
    </row>
    <row r="298" spans="1:55">
      <c r="A298" s="828"/>
      <c r="B298" s="1093"/>
      <c r="C298" s="1509"/>
      <c r="D298" s="1509"/>
      <c r="E298" s="1328">
        <f t="shared" si="183"/>
        <v>0</v>
      </c>
      <c r="F298" s="828"/>
      <c r="G298" s="1035"/>
      <c r="H298" s="934"/>
      <c r="I298" s="840"/>
      <c r="J298" s="840"/>
      <c r="K298" s="577"/>
      <c r="L298" s="888">
        <f t="shared" si="161"/>
        <v>0</v>
      </c>
      <c r="M298" s="577"/>
      <c r="N298" s="577"/>
      <c r="O298" s="577"/>
      <c r="P298" s="577"/>
      <c r="Q298" s="577"/>
      <c r="R298" s="577"/>
      <c r="S298" s="577"/>
      <c r="T298" s="577"/>
      <c r="U298" s="577"/>
      <c r="V298" s="577"/>
      <c r="W298" s="580">
        <f t="shared" si="162"/>
        <v>0</v>
      </c>
      <c r="X298" s="916">
        <f t="shared" si="163"/>
        <v>0</v>
      </c>
      <c r="Y298" s="1096"/>
      <c r="Z298" s="1140">
        <f t="shared" si="164"/>
        <v>0</v>
      </c>
      <c r="AA298" s="1083">
        <f t="shared" si="165"/>
        <v>0</v>
      </c>
      <c r="AB298" s="1083">
        <f t="shared" si="166"/>
        <v>0</v>
      </c>
      <c r="AC298" s="1083">
        <f t="shared" si="167"/>
        <v>0</v>
      </c>
      <c r="AD298" s="1141">
        <f t="shared" si="168"/>
        <v>0</v>
      </c>
      <c r="AE298" s="1084">
        <f t="shared" si="169"/>
        <v>0</v>
      </c>
      <c r="AF298" s="1084">
        <f t="shared" si="170"/>
        <v>0</v>
      </c>
      <c r="AG298" s="1084">
        <f t="shared" si="171"/>
        <v>0</v>
      </c>
      <c r="AH298" s="1142">
        <f t="shared" si="172"/>
        <v>0</v>
      </c>
      <c r="AI298" s="1085">
        <f t="shared" si="173"/>
        <v>0</v>
      </c>
      <c r="AJ298" s="1085">
        <f t="shared" si="174"/>
        <v>0</v>
      </c>
      <c r="AK298" s="1085">
        <f t="shared" si="175"/>
        <v>0</v>
      </c>
      <c r="AL298" s="1067">
        <f t="shared" si="176"/>
        <v>0</v>
      </c>
      <c r="AM298" s="1067">
        <f t="shared" si="177"/>
        <v>0</v>
      </c>
      <c r="AN298" s="1067">
        <f t="shared" si="178"/>
        <v>0</v>
      </c>
      <c r="AO298" s="1068">
        <f t="shared" si="179"/>
        <v>0</v>
      </c>
      <c r="AP298" s="1068">
        <f t="shared" si="180"/>
        <v>0</v>
      </c>
      <c r="AQ298" s="1068">
        <f t="shared" si="181"/>
        <v>0</v>
      </c>
      <c r="AR298" s="1382"/>
      <c r="AS298" s="1382"/>
      <c r="AT298" s="1382"/>
      <c r="AU298" s="1449"/>
      <c r="AV298" s="1449"/>
      <c r="AW298" s="1449"/>
      <c r="AX298" s="1449"/>
      <c r="AY298" s="1449"/>
      <c r="AZ298" s="1449"/>
      <c r="BA298" s="1424"/>
      <c r="BB298" s="1424"/>
      <c r="BC298" s="1406"/>
    </row>
    <row r="299" spans="1:55" ht="13.5" thickBot="1">
      <c r="A299" s="828"/>
      <c r="B299" s="1093"/>
      <c r="C299" s="1509"/>
      <c r="D299" s="1509"/>
      <c r="E299" s="1328">
        <f t="shared" si="183"/>
        <v>0</v>
      </c>
      <c r="F299" s="828"/>
      <c r="G299" s="1035"/>
      <c r="H299" s="934"/>
      <c r="I299" s="840"/>
      <c r="J299" s="840"/>
      <c r="K299" s="577"/>
      <c r="L299" s="888">
        <f t="shared" si="161"/>
        <v>0</v>
      </c>
      <c r="M299" s="577"/>
      <c r="N299" s="577"/>
      <c r="O299" s="577"/>
      <c r="P299" s="577"/>
      <c r="Q299" s="577"/>
      <c r="R299" s="577"/>
      <c r="S299" s="577"/>
      <c r="T299" s="577"/>
      <c r="U299" s="577"/>
      <c r="V299" s="577"/>
      <c r="W299" s="580">
        <f t="shared" si="162"/>
        <v>0</v>
      </c>
      <c r="X299" s="916">
        <f t="shared" si="163"/>
        <v>0</v>
      </c>
      <c r="Y299" s="1096"/>
      <c r="Z299" s="1140">
        <f t="shared" si="164"/>
        <v>0</v>
      </c>
      <c r="AA299" s="1083">
        <f t="shared" si="165"/>
        <v>0</v>
      </c>
      <c r="AB299" s="1083">
        <f t="shared" si="166"/>
        <v>0</v>
      </c>
      <c r="AC299" s="1083">
        <f t="shared" si="167"/>
        <v>0</v>
      </c>
      <c r="AD299" s="1141">
        <f t="shared" si="168"/>
        <v>0</v>
      </c>
      <c r="AE299" s="1084">
        <f t="shared" si="169"/>
        <v>0</v>
      </c>
      <c r="AF299" s="1084">
        <f t="shared" si="170"/>
        <v>0</v>
      </c>
      <c r="AG299" s="1084">
        <f t="shared" si="171"/>
        <v>0</v>
      </c>
      <c r="AH299" s="1142">
        <f t="shared" si="172"/>
        <v>0</v>
      </c>
      <c r="AI299" s="1085">
        <f t="shared" si="173"/>
        <v>0</v>
      </c>
      <c r="AJ299" s="1085">
        <f t="shared" si="174"/>
        <v>0</v>
      </c>
      <c r="AK299" s="1085">
        <f t="shared" si="175"/>
        <v>0</v>
      </c>
      <c r="AL299" s="1067">
        <f t="shared" si="176"/>
        <v>0</v>
      </c>
      <c r="AM299" s="1067">
        <f t="shared" si="177"/>
        <v>0</v>
      </c>
      <c r="AN299" s="1067">
        <f t="shared" si="178"/>
        <v>0</v>
      </c>
      <c r="AO299" s="1068">
        <f t="shared" si="179"/>
        <v>0</v>
      </c>
      <c r="AP299" s="1068">
        <f t="shared" si="180"/>
        <v>0</v>
      </c>
      <c r="AQ299" s="1068">
        <f t="shared" si="181"/>
        <v>0</v>
      </c>
      <c r="AR299" s="1382"/>
      <c r="AS299" s="1382"/>
      <c r="AT299" s="1382"/>
      <c r="AU299" s="1449"/>
      <c r="AV299" s="1449"/>
      <c r="AW299" s="1449"/>
      <c r="AX299" s="1449"/>
      <c r="AY299" s="1449"/>
      <c r="AZ299" s="1449"/>
      <c r="BA299" s="1424"/>
      <c r="BB299" s="1424"/>
      <c r="BC299" s="1406"/>
    </row>
    <row r="300" spans="1:55" ht="13.5" thickBot="1">
      <c r="A300" s="925" t="s">
        <v>521</v>
      </c>
      <c r="B300" s="1335">
        <f>SUM(B280:B299)</f>
        <v>0</v>
      </c>
      <c r="C300" s="1329">
        <f>IF(ISERROR(SUM(C280:C299)/B300),0,(SUM(C280:C299)/B300))</f>
        <v>0</v>
      </c>
      <c r="D300" s="1334">
        <f>SUM(D280:D299)</f>
        <v>0</v>
      </c>
      <c r="E300" s="1333">
        <f>IFERROR(D300/B300,0)</f>
        <v>0</v>
      </c>
      <c r="F300" s="925" t="s">
        <v>521</v>
      </c>
      <c r="G300" s="1038"/>
      <c r="H300" s="643">
        <f>SUM(H280:H299)</f>
        <v>0</v>
      </c>
      <c r="I300" s="579"/>
      <c r="J300" s="579"/>
      <c r="K300" s="579"/>
      <c r="L300" s="821">
        <f>IF(ISERROR(SUM(L280:L299)/$H$300),0,(SUM(L280:L299)/$H$300))</f>
        <v>0</v>
      </c>
      <c r="M300" s="821">
        <f>IF(ISERROR(SUM(M280:M299)/$H$300),0,(SUM(M280:M299)/$H$300))</f>
        <v>0</v>
      </c>
      <c r="N300" s="821">
        <f>IF(ISERROR(SUM(N280:N299)/$H$300),0,(SUM(N280:N299)/$H$300))</f>
        <v>0</v>
      </c>
      <c r="O300" s="821">
        <f t="shared" ref="O300:V300" si="184">IF(ISERROR(SUM(O280:O299)/$H$300),0,(SUM(O280:O299)/$H$300))</f>
        <v>0</v>
      </c>
      <c r="P300" s="821">
        <f t="shared" si="184"/>
        <v>0</v>
      </c>
      <c r="Q300" s="821">
        <f t="shared" si="184"/>
        <v>0</v>
      </c>
      <c r="R300" s="821">
        <f t="shared" si="184"/>
        <v>0</v>
      </c>
      <c r="S300" s="821">
        <f t="shared" si="184"/>
        <v>0</v>
      </c>
      <c r="T300" s="821">
        <f t="shared" si="184"/>
        <v>0</v>
      </c>
      <c r="U300" s="821">
        <f t="shared" si="184"/>
        <v>0</v>
      </c>
      <c r="V300" s="821">
        <f t="shared" si="184"/>
        <v>0</v>
      </c>
      <c r="W300" s="822">
        <f>SUM(W280:W299)</f>
        <v>0</v>
      </c>
      <c r="X300" s="827">
        <f>IFERROR(SUM(W300/H300),0)</f>
        <v>0</v>
      </c>
      <c r="Y300" s="1052"/>
      <c r="Z300" s="1052"/>
      <c r="AA300" s="1052"/>
      <c r="AB300" s="1052"/>
      <c r="AC300" s="1052"/>
      <c r="AD300" s="1052"/>
      <c r="AE300" s="1052"/>
      <c r="AF300" s="1052"/>
      <c r="AG300" s="1052"/>
      <c r="AH300" s="1052"/>
      <c r="AI300" s="1052"/>
      <c r="AJ300" s="1052"/>
      <c r="AK300" s="1052"/>
      <c r="AL300" s="1052"/>
      <c r="AM300" s="1052"/>
      <c r="AN300" s="1052"/>
      <c r="AO300" s="1052"/>
      <c r="AP300" s="1052"/>
      <c r="AQ300" s="1052"/>
      <c r="AR300" s="1052"/>
      <c r="AS300" s="1052"/>
      <c r="AT300" s="1052"/>
      <c r="AU300" s="1451"/>
      <c r="AV300" s="1451"/>
      <c r="AW300" s="1451"/>
      <c r="AX300" s="1451"/>
      <c r="AY300" s="1451"/>
      <c r="AZ300" s="1451"/>
      <c r="BA300" s="1426"/>
      <c r="BB300" s="1426"/>
      <c r="BC300" s="1408"/>
    </row>
    <row r="301" spans="1:55">
      <c r="F301" s="918"/>
      <c r="G301" s="581"/>
      <c r="W301" s="901"/>
      <c r="X301" s="921"/>
      <c r="Y301" s="1110"/>
      <c r="Z301" s="1056"/>
      <c r="AA301" s="1056"/>
      <c r="AB301" s="1056"/>
      <c r="AC301" s="1056"/>
      <c r="AD301" s="1056"/>
      <c r="AE301" s="1056"/>
      <c r="AF301" s="1056"/>
      <c r="AG301" s="1056"/>
      <c r="AH301" s="1056"/>
      <c r="AI301" s="1056"/>
      <c r="AJ301" s="1056"/>
      <c r="AK301" s="1056"/>
      <c r="AL301" s="1056"/>
      <c r="AM301" s="1056"/>
      <c r="AN301" s="1056"/>
      <c r="AO301" s="1056"/>
      <c r="AP301" s="1056"/>
      <c r="AQ301" s="1056"/>
      <c r="AR301" s="1056"/>
      <c r="AS301" s="1056"/>
      <c r="AT301" s="1056"/>
      <c r="AU301" s="1456"/>
      <c r="AV301" s="1456"/>
      <c r="AW301" s="1456"/>
      <c r="AX301" s="1456"/>
      <c r="AY301" s="1456"/>
      <c r="AZ301" s="1456"/>
      <c r="BA301" s="1432"/>
      <c r="BB301" s="1432"/>
      <c r="BC301" s="1413"/>
    </row>
    <row r="302" spans="1:55">
      <c r="A302" s="924" t="s">
        <v>522</v>
      </c>
      <c r="F302" s="924" t="s">
        <v>522</v>
      </c>
      <c r="G302" s="317"/>
      <c r="O302" s="1648"/>
      <c r="P302" s="1648"/>
      <c r="Q302" s="1648"/>
      <c r="R302" s="1648"/>
      <c r="S302" s="1648"/>
      <c r="T302" s="1648"/>
      <c r="U302" s="1648"/>
      <c r="V302" s="1648"/>
      <c r="W302" s="1648"/>
      <c r="X302" s="1649"/>
      <c r="Y302" s="1109"/>
      <c r="Z302" s="1050"/>
      <c r="AA302" s="1050"/>
      <c r="AB302" s="1050"/>
      <c r="AC302" s="1050"/>
      <c r="AD302" s="1050"/>
      <c r="AE302" s="1050"/>
      <c r="AF302" s="1050"/>
      <c r="AG302" s="1050"/>
      <c r="AH302" s="1050"/>
      <c r="AI302" s="1050"/>
      <c r="AJ302" s="1050"/>
      <c r="AK302" s="1050"/>
      <c r="AL302" s="1050"/>
      <c r="AM302" s="1050"/>
      <c r="AN302" s="1050"/>
      <c r="AO302" s="1050"/>
      <c r="AP302" s="1050"/>
      <c r="AQ302" s="1050"/>
      <c r="AR302" s="1050"/>
      <c r="AS302" s="1050"/>
      <c r="AT302" s="1050"/>
      <c r="AU302" s="1050"/>
      <c r="AV302" s="1050"/>
      <c r="AW302" s="1050"/>
      <c r="AX302" s="1050"/>
      <c r="AY302" s="1050"/>
      <c r="AZ302" s="1050"/>
      <c r="BA302" s="1431"/>
      <c r="BB302" s="1431"/>
      <c r="BC302" s="1405"/>
    </row>
    <row r="303" spans="1:55">
      <c r="A303" s="828"/>
      <c r="B303" s="1093"/>
      <c r="C303" s="1509"/>
      <c r="D303" s="1509"/>
      <c r="E303" s="1328">
        <f t="shared" ref="E303:E322" si="185">IFERROR(D303/B303,0)</f>
        <v>0</v>
      </c>
      <c r="F303" s="829"/>
      <c r="G303" s="1036"/>
      <c r="H303" s="934"/>
      <c r="I303" s="840"/>
      <c r="J303" s="840"/>
      <c r="K303" s="577"/>
      <c r="L303" s="888">
        <f t="shared" ref="L303:L332" si="186">IFERROR(K303*H303,"")</f>
        <v>0</v>
      </c>
      <c r="M303" s="577"/>
      <c r="N303" s="577"/>
      <c r="O303" s="577"/>
      <c r="P303" s="577"/>
      <c r="Q303" s="577"/>
      <c r="R303" s="577"/>
      <c r="S303" s="577"/>
      <c r="T303" s="577"/>
      <c r="U303" s="577"/>
      <c r="V303" s="577"/>
      <c r="W303" s="580">
        <f t="shared" ref="W303:W332" si="187">IFERROR(IF(F303&lt;&gt;"GfB",(SUM(L303:O303,Q303,U303)*12+(S303+T303))*(100+$O$12+$O$13)%+((P303+R303+V303)*12),(SUM(L303:O303,Q303,U303)*12+(S303+T303))*(100+$O$15+$O$13)%+((P303+R303+V303)*12)),0)</f>
        <v>0</v>
      </c>
      <c r="X303" s="916">
        <f t="shared" ref="X303:X332" si="188">IF(ISERROR(W303/H303),0,(W303/H303))</f>
        <v>0</v>
      </c>
      <c r="Y303" s="1096"/>
      <c r="Z303" s="1140">
        <f t="shared" ref="Z303:Z332" si="189">(IF(AND($G303="PFK/BFK",$H303&gt;0,$K303&gt;0),($L303+$M303),0))</f>
        <v>0</v>
      </c>
      <c r="AA303" s="1083">
        <f t="shared" ref="AA303:AA332" si="190">(IF(AND($G303="PFK/BFK",$H303&gt;0,$K303&gt;0),$N303,0))</f>
        <v>0</v>
      </c>
      <c r="AB303" s="1083">
        <f t="shared" ref="AB303:AB332" si="191">(IF(AND($G303="PFK/BFK",$H303&gt;0,$K303&gt;0),($O303+$P303),0))</f>
        <v>0</v>
      </c>
      <c r="AC303" s="1083">
        <f t="shared" ref="AC303:AC332" si="192">(IF(AND($G303="PFK/BFK",$H303&gt;0,$K303&gt;0),(($S303+$T303)/12),0))</f>
        <v>0</v>
      </c>
      <c r="AD303" s="1141">
        <f t="shared" ref="AD303:AD332" si="193">(IF(AND($G303="PK/BK",$H303&gt;0,$K303&gt;0),($L303+$M303),0))</f>
        <v>0</v>
      </c>
      <c r="AE303" s="1084">
        <f t="shared" ref="AE303:AE332" si="194">(IF(AND($G303="PK/BK",$H303&gt;0,$K303&gt;0),$N303,0))</f>
        <v>0</v>
      </c>
      <c r="AF303" s="1084">
        <f t="shared" ref="AF303:AF332" si="195">(IF(AND($G303="PK/BK",$H303&gt;0,$K303&gt;0),($O303+$P303),0))</f>
        <v>0</v>
      </c>
      <c r="AG303" s="1084">
        <f t="shared" ref="AG303:AG332" si="196">(IF(AND($G303="PK/BK",$H303&gt;0,$K303&gt;0),(($S303+$T303)/12),0))</f>
        <v>0</v>
      </c>
      <c r="AH303" s="1142">
        <f t="shared" ref="AH303:AH332" si="197">(IF(AND($G303="PK/BK o.",$H303&gt;0,$K303&gt;0),($L303+$M303),0))</f>
        <v>0</v>
      </c>
      <c r="AI303" s="1085">
        <f t="shared" ref="AI303:AI332" si="198">(IF(AND($G303="PK/BK o.",$H303&gt;0,$K303&gt;0),$N303,0))</f>
        <v>0</v>
      </c>
      <c r="AJ303" s="1085">
        <f t="shared" ref="AJ303:AJ332" si="199">(IF(AND($G303="PK/BK o.",$H303&gt;0,$K303&gt;0),($O303+$P303),0))</f>
        <v>0</v>
      </c>
      <c r="AK303" s="1085">
        <f t="shared" ref="AK303:AK332" si="200">(IF(AND($G303="PK/BK o.",$H303&gt;0,$K303&gt;0),(($S303+$T303)/12),0))</f>
        <v>0</v>
      </c>
      <c r="AL303" s="1067">
        <f t="shared" ref="AL303:AL332" si="201">IF(AND($G303="PFK/BFK",$H303&gt;0,$K303&gt;0),$H303,0)</f>
        <v>0</v>
      </c>
      <c r="AM303" s="1067">
        <f t="shared" ref="AM303:AM332" si="202">IF(AND($G303="PK/BK",$H303&gt;0,$K303&gt;0),$H303,0)</f>
        <v>0</v>
      </c>
      <c r="AN303" s="1067">
        <f t="shared" ref="AN303:AN332" si="203">IF(AND($G303="PK/BK o.",$H303&gt;0,$K303&gt;0),$H303,0)</f>
        <v>0</v>
      </c>
      <c r="AO303" s="1068">
        <f t="shared" ref="AO303:AO332" si="204">IF(AND($G303="PFK/BFK",$H303&gt;0,$K303&gt;0),$W303,0)</f>
        <v>0</v>
      </c>
      <c r="AP303" s="1068">
        <f t="shared" ref="AP303:AP332" si="205">IF(AND($G303="PK/BK",$H303&gt;0,$K303&gt;0),$W303,0)</f>
        <v>0</v>
      </c>
      <c r="AQ303" s="1068">
        <f t="shared" ref="AQ303:AQ332" si="206">IF(AND($G303="PK/BK o.",$H303&gt;0,$K303&gt;0),$W303,0)</f>
        <v>0</v>
      </c>
      <c r="AR303" s="1382"/>
      <c r="AS303" s="1382"/>
      <c r="AT303" s="1382"/>
      <c r="AU303" s="1449"/>
      <c r="AV303" s="1449"/>
      <c r="AW303" s="1449"/>
      <c r="AX303" s="1449"/>
      <c r="AY303" s="1449"/>
      <c r="AZ303" s="1449"/>
      <c r="BA303" s="1424"/>
      <c r="BB303" s="1424"/>
      <c r="BC303" s="1406"/>
    </row>
    <row r="304" spans="1:55">
      <c r="A304" s="828"/>
      <c r="B304" s="1093"/>
      <c r="C304" s="1509"/>
      <c r="D304" s="1509"/>
      <c r="E304" s="1328">
        <f t="shared" si="185"/>
        <v>0</v>
      </c>
      <c r="F304" s="1130"/>
      <c r="G304" s="1035"/>
      <c r="H304" s="934"/>
      <c r="I304" s="840"/>
      <c r="J304" s="840"/>
      <c r="K304" s="577"/>
      <c r="L304" s="888">
        <f t="shared" si="186"/>
        <v>0</v>
      </c>
      <c r="M304" s="577"/>
      <c r="N304" s="577"/>
      <c r="O304" s="577"/>
      <c r="P304" s="577"/>
      <c r="Q304" s="577"/>
      <c r="R304" s="577"/>
      <c r="S304" s="577"/>
      <c r="T304" s="577"/>
      <c r="U304" s="577"/>
      <c r="V304" s="577"/>
      <c r="W304" s="580">
        <f t="shared" si="187"/>
        <v>0</v>
      </c>
      <c r="X304" s="916">
        <f t="shared" ref="X304:X324" si="207">IF(ISERROR(W304/H304),0,(W304/H304))</f>
        <v>0</v>
      </c>
      <c r="Y304" s="1096"/>
      <c r="Z304" s="1140">
        <f t="shared" si="189"/>
        <v>0</v>
      </c>
      <c r="AA304" s="1083">
        <f t="shared" si="190"/>
        <v>0</v>
      </c>
      <c r="AB304" s="1083">
        <f t="shared" si="191"/>
        <v>0</v>
      </c>
      <c r="AC304" s="1083">
        <f t="shared" si="192"/>
        <v>0</v>
      </c>
      <c r="AD304" s="1141">
        <f t="shared" si="193"/>
        <v>0</v>
      </c>
      <c r="AE304" s="1084">
        <f t="shared" si="194"/>
        <v>0</v>
      </c>
      <c r="AF304" s="1084">
        <f t="shared" si="195"/>
        <v>0</v>
      </c>
      <c r="AG304" s="1084">
        <f t="shared" si="196"/>
        <v>0</v>
      </c>
      <c r="AH304" s="1142">
        <f t="shared" si="197"/>
        <v>0</v>
      </c>
      <c r="AI304" s="1085">
        <f t="shared" si="198"/>
        <v>0</v>
      </c>
      <c r="AJ304" s="1085">
        <f t="shared" si="199"/>
        <v>0</v>
      </c>
      <c r="AK304" s="1085">
        <f t="shared" si="200"/>
        <v>0</v>
      </c>
      <c r="AL304" s="1067">
        <f t="shared" si="201"/>
        <v>0</v>
      </c>
      <c r="AM304" s="1067">
        <f t="shared" si="202"/>
        <v>0</v>
      </c>
      <c r="AN304" s="1067">
        <f t="shared" si="203"/>
        <v>0</v>
      </c>
      <c r="AO304" s="1068">
        <f t="shared" si="204"/>
        <v>0</v>
      </c>
      <c r="AP304" s="1068">
        <f t="shared" si="205"/>
        <v>0</v>
      </c>
      <c r="AQ304" s="1068">
        <f t="shared" si="206"/>
        <v>0</v>
      </c>
      <c r="AR304" s="1382"/>
      <c r="AS304" s="1382"/>
      <c r="AT304" s="1382"/>
      <c r="AU304" s="1449"/>
      <c r="AV304" s="1449"/>
      <c r="AW304" s="1449"/>
      <c r="AX304" s="1449"/>
      <c r="AY304" s="1449"/>
      <c r="AZ304" s="1449"/>
      <c r="BA304" s="1424"/>
      <c r="BB304" s="1424"/>
      <c r="BC304" s="1406"/>
    </row>
    <row r="305" spans="1:55">
      <c r="A305" s="828"/>
      <c r="B305" s="1093"/>
      <c r="C305" s="1509"/>
      <c r="D305" s="1509"/>
      <c r="E305" s="1328">
        <f t="shared" si="185"/>
        <v>0</v>
      </c>
      <c r="F305" s="828"/>
      <c r="G305" s="1035"/>
      <c r="H305" s="934"/>
      <c r="I305" s="840"/>
      <c r="J305" s="840"/>
      <c r="K305" s="577"/>
      <c r="L305" s="888">
        <f t="shared" si="186"/>
        <v>0</v>
      </c>
      <c r="M305" s="577"/>
      <c r="N305" s="577"/>
      <c r="O305" s="577"/>
      <c r="P305" s="577"/>
      <c r="Q305" s="577"/>
      <c r="R305" s="577"/>
      <c r="S305" s="577"/>
      <c r="T305" s="577"/>
      <c r="U305" s="577"/>
      <c r="V305" s="577"/>
      <c r="W305" s="580">
        <f t="shared" si="187"/>
        <v>0</v>
      </c>
      <c r="X305" s="916">
        <f t="shared" si="207"/>
        <v>0</v>
      </c>
      <c r="Y305" s="1096"/>
      <c r="Z305" s="1140">
        <f t="shared" si="189"/>
        <v>0</v>
      </c>
      <c r="AA305" s="1083">
        <f t="shared" si="190"/>
        <v>0</v>
      </c>
      <c r="AB305" s="1083">
        <f t="shared" si="191"/>
        <v>0</v>
      </c>
      <c r="AC305" s="1083">
        <f t="shared" si="192"/>
        <v>0</v>
      </c>
      <c r="AD305" s="1141">
        <f t="shared" si="193"/>
        <v>0</v>
      </c>
      <c r="AE305" s="1084">
        <f t="shared" si="194"/>
        <v>0</v>
      </c>
      <c r="AF305" s="1084">
        <f t="shared" si="195"/>
        <v>0</v>
      </c>
      <c r="AG305" s="1084">
        <f t="shared" si="196"/>
        <v>0</v>
      </c>
      <c r="AH305" s="1142">
        <f t="shared" si="197"/>
        <v>0</v>
      </c>
      <c r="AI305" s="1085">
        <f t="shared" si="198"/>
        <v>0</v>
      </c>
      <c r="AJ305" s="1085">
        <f t="shared" si="199"/>
        <v>0</v>
      </c>
      <c r="AK305" s="1085">
        <f t="shared" si="200"/>
        <v>0</v>
      </c>
      <c r="AL305" s="1067">
        <f t="shared" si="201"/>
        <v>0</v>
      </c>
      <c r="AM305" s="1067">
        <f t="shared" si="202"/>
        <v>0</v>
      </c>
      <c r="AN305" s="1067">
        <f t="shared" si="203"/>
        <v>0</v>
      </c>
      <c r="AO305" s="1068">
        <f t="shared" si="204"/>
        <v>0</v>
      </c>
      <c r="AP305" s="1068">
        <f t="shared" si="205"/>
        <v>0</v>
      </c>
      <c r="AQ305" s="1068">
        <f t="shared" si="206"/>
        <v>0</v>
      </c>
      <c r="AR305" s="1382"/>
      <c r="AS305" s="1382"/>
      <c r="AT305" s="1382"/>
      <c r="AU305" s="1449"/>
      <c r="AV305" s="1449"/>
      <c r="AW305" s="1449"/>
      <c r="AX305" s="1449"/>
      <c r="AY305" s="1449"/>
      <c r="AZ305" s="1449"/>
      <c r="BA305" s="1424"/>
      <c r="BB305" s="1424"/>
      <c r="BC305" s="1406"/>
    </row>
    <row r="306" spans="1:55">
      <c r="A306" s="828"/>
      <c r="B306" s="1093"/>
      <c r="C306" s="1509"/>
      <c r="D306" s="1509"/>
      <c r="E306" s="1328">
        <f t="shared" si="185"/>
        <v>0</v>
      </c>
      <c r="F306" s="828"/>
      <c r="G306" s="1035"/>
      <c r="H306" s="934"/>
      <c r="I306" s="840"/>
      <c r="J306" s="840"/>
      <c r="K306" s="577"/>
      <c r="L306" s="888">
        <f t="shared" si="186"/>
        <v>0</v>
      </c>
      <c r="M306" s="577"/>
      <c r="N306" s="577"/>
      <c r="O306" s="577"/>
      <c r="P306" s="577"/>
      <c r="Q306" s="577"/>
      <c r="R306" s="577"/>
      <c r="S306" s="577"/>
      <c r="T306" s="577"/>
      <c r="U306" s="577"/>
      <c r="V306" s="577"/>
      <c r="W306" s="580">
        <f t="shared" si="187"/>
        <v>0</v>
      </c>
      <c r="X306" s="916">
        <f t="shared" si="207"/>
        <v>0</v>
      </c>
      <c r="Y306" s="1096"/>
      <c r="Z306" s="1140">
        <f t="shared" si="189"/>
        <v>0</v>
      </c>
      <c r="AA306" s="1083">
        <f t="shared" si="190"/>
        <v>0</v>
      </c>
      <c r="AB306" s="1083">
        <f t="shared" si="191"/>
        <v>0</v>
      </c>
      <c r="AC306" s="1083">
        <f t="shared" si="192"/>
        <v>0</v>
      </c>
      <c r="AD306" s="1141">
        <f t="shared" si="193"/>
        <v>0</v>
      </c>
      <c r="AE306" s="1084">
        <f t="shared" si="194"/>
        <v>0</v>
      </c>
      <c r="AF306" s="1084">
        <f t="shared" si="195"/>
        <v>0</v>
      </c>
      <c r="AG306" s="1084">
        <f t="shared" si="196"/>
        <v>0</v>
      </c>
      <c r="AH306" s="1142">
        <f t="shared" si="197"/>
        <v>0</v>
      </c>
      <c r="AI306" s="1085">
        <f t="shared" si="198"/>
        <v>0</v>
      </c>
      <c r="AJ306" s="1085">
        <f t="shared" si="199"/>
        <v>0</v>
      </c>
      <c r="AK306" s="1085">
        <f t="shared" si="200"/>
        <v>0</v>
      </c>
      <c r="AL306" s="1067">
        <f t="shared" si="201"/>
        <v>0</v>
      </c>
      <c r="AM306" s="1067">
        <f t="shared" si="202"/>
        <v>0</v>
      </c>
      <c r="AN306" s="1067">
        <f t="shared" si="203"/>
        <v>0</v>
      </c>
      <c r="AO306" s="1068">
        <f t="shared" si="204"/>
        <v>0</v>
      </c>
      <c r="AP306" s="1068">
        <f t="shared" si="205"/>
        <v>0</v>
      </c>
      <c r="AQ306" s="1068">
        <f t="shared" si="206"/>
        <v>0</v>
      </c>
      <c r="AR306" s="1382"/>
      <c r="AS306" s="1382"/>
      <c r="AT306" s="1382"/>
      <c r="AU306" s="1449"/>
      <c r="AV306" s="1449"/>
      <c r="AW306" s="1449"/>
      <c r="AX306" s="1449"/>
      <c r="AY306" s="1449"/>
      <c r="AZ306" s="1449"/>
      <c r="BA306" s="1424"/>
      <c r="BB306" s="1424"/>
      <c r="BC306" s="1406"/>
    </row>
    <row r="307" spans="1:55">
      <c r="A307" s="828"/>
      <c r="B307" s="1093"/>
      <c r="C307" s="1509"/>
      <c r="D307" s="1509"/>
      <c r="E307" s="1328">
        <f t="shared" si="185"/>
        <v>0</v>
      </c>
      <c r="F307" s="828"/>
      <c r="G307" s="1035"/>
      <c r="H307" s="934"/>
      <c r="I307" s="840"/>
      <c r="J307" s="840"/>
      <c r="K307" s="577"/>
      <c r="L307" s="888">
        <f t="shared" si="186"/>
        <v>0</v>
      </c>
      <c r="M307" s="577"/>
      <c r="N307" s="577"/>
      <c r="O307" s="577"/>
      <c r="P307" s="577"/>
      <c r="Q307" s="577"/>
      <c r="R307" s="577"/>
      <c r="S307" s="577"/>
      <c r="T307" s="577"/>
      <c r="U307" s="577"/>
      <c r="V307" s="577"/>
      <c r="W307" s="580">
        <f t="shared" si="187"/>
        <v>0</v>
      </c>
      <c r="X307" s="916">
        <f t="shared" si="207"/>
        <v>0</v>
      </c>
      <c r="Y307" s="1096"/>
      <c r="Z307" s="1140">
        <f t="shared" si="189"/>
        <v>0</v>
      </c>
      <c r="AA307" s="1083">
        <f t="shared" si="190"/>
        <v>0</v>
      </c>
      <c r="AB307" s="1083">
        <f t="shared" si="191"/>
        <v>0</v>
      </c>
      <c r="AC307" s="1083">
        <f t="shared" si="192"/>
        <v>0</v>
      </c>
      <c r="AD307" s="1141">
        <f t="shared" si="193"/>
        <v>0</v>
      </c>
      <c r="AE307" s="1084">
        <f t="shared" si="194"/>
        <v>0</v>
      </c>
      <c r="AF307" s="1084">
        <f t="shared" si="195"/>
        <v>0</v>
      </c>
      <c r="AG307" s="1084">
        <f t="shared" si="196"/>
        <v>0</v>
      </c>
      <c r="AH307" s="1142">
        <f t="shared" si="197"/>
        <v>0</v>
      </c>
      <c r="AI307" s="1085">
        <f t="shared" si="198"/>
        <v>0</v>
      </c>
      <c r="AJ307" s="1085">
        <f t="shared" si="199"/>
        <v>0</v>
      </c>
      <c r="AK307" s="1085">
        <f t="shared" si="200"/>
        <v>0</v>
      </c>
      <c r="AL307" s="1067">
        <f t="shared" si="201"/>
        <v>0</v>
      </c>
      <c r="AM307" s="1067">
        <f t="shared" si="202"/>
        <v>0</v>
      </c>
      <c r="AN307" s="1067">
        <f t="shared" si="203"/>
        <v>0</v>
      </c>
      <c r="AO307" s="1068">
        <f t="shared" si="204"/>
        <v>0</v>
      </c>
      <c r="AP307" s="1068">
        <f t="shared" si="205"/>
        <v>0</v>
      </c>
      <c r="AQ307" s="1068">
        <f t="shared" si="206"/>
        <v>0</v>
      </c>
      <c r="AR307" s="1382"/>
      <c r="AS307" s="1382"/>
      <c r="AT307" s="1382"/>
      <c r="AU307" s="1449"/>
      <c r="AV307" s="1449"/>
      <c r="AW307" s="1449"/>
      <c r="AX307" s="1449"/>
      <c r="AY307" s="1449"/>
      <c r="AZ307" s="1449"/>
      <c r="BA307" s="1424"/>
      <c r="BB307" s="1424"/>
      <c r="BC307" s="1406"/>
    </row>
    <row r="308" spans="1:55">
      <c r="A308" s="828"/>
      <c r="B308" s="1093"/>
      <c r="C308" s="1509"/>
      <c r="D308" s="1509"/>
      <c r="E308" s="1328">
        <f t="shared" si="185"/>
        <v>0</v>
      </c>
      <c r="F308" s="828"/>
      <c r="G308" s="1035"/>
      <c r="H308" s="934"/>
      <c r="I308" s="840"/>
      <c r="J308" s="840"/>
      <c r="K308" s="577"/>
      <c r="L308" s="888">
        <f t="shared" si="186"/>
        <v>0</v>
      </c>
      <c r="M308" s="577"/>
      <c r="N308" s="577"/>
      <c r="O308" s="577"/>
      <c r="P308" s="577"/>
      <c r="Q308" s="577"/>
      <c r="R308" s="577"/>
      <c r="S308" s="577"/>
      <c r="T308" s="577"/>
      <c r="U308" s="577"/>
      <c r="V308" s="577"/>
      <c r="W308" s="580">
        <f t="shared" si="187"/>
        <v>0</v>
      </c>
      <c r="X308" s="916">
        <f t="shared" si="207"/>
        <v>0</v>
      </c>
      <c r="Y308" s="1096"/>
      <c r="Z308" s="1140">
        <f t="shared" si="189"/>
        <v>0</v>
      </c>
      <c r="AA308" s="1083">
        <f t="shared" si="190"/>
        <v>0</v>
      </c>
      <c r="AB308" s="1083">
        <f t="shared" si="191"/>
        <v>0</v>
      </c>
      <c r="AC308" s="1083">
        <f t="shared" si="192"/>
        <v>0</v>
      </c>
      <c r="AD308" s="1141">
        <f t="shared" si="193"/>
        <v>0</v>
      </c>
      <c r="AE308" s="1084">
        <f t="shared" si="194"/>
        <v>0</v>
      </c>
      <c r="AF308" s="1084">
        <f t="shared" si="195"/>
        <v>0</v>
      </c>
      <c r="AG308" s="1084">
        <f t="shared" si="196"/>
        <v>0</v>
      </c>
      <c r="AH308" s="1142">
        <f t="shared" si="197"/>
        <v>0</v>
      </c>
      <c r="AI308" s="1085">
        <f t="shared" si="198"/>
        <v>0</v>
      </c>
      <c r="AJ308" s="1085">
        <f t="shared" si="199"/>
        <v>0</v>
      </c>
      <c r="AK308" s="1085">
        <f t="shared" si="200"/>
        <v>0</v>
      </c>
      <c r="AL308" s="1067">
        <f t="shared" si="201"/>
        <v>0</v>
      </c>
      <c r="AM308" s="1067">
        <f t="shared" si="202"/>
        <v>0</v>
      </c>
      <c r="AN308" s="1067">
        <f t="shared" si="203"/>
        <v>0</v>
      </c>
      <c r="AO308" s="1068">
        <f t="shared" si="204"/>
        <v>0</v>
      </c>
      <c r="AP308" s="1068">
        <f t="shared" si="205"/>
        <v>0</v>
      </c>
      <c r="AQ308" s="1068">
        <f t="shared" si="206"/>
        <v>0</v>
      </c>
      <c r="AR308" s="1382"/>
      <c r="AS308" s="1382"/>
      <c r="AT308" s="1382"/>
      <c r="AU308" s="1449"/>
      <c r="AV308" s="1449"/>
      <c r="AW308" s="1449"/>
      <c r="AX308" s="1449"/>
      <c r="AY308" s="1449"/>
      <c r="AZ308" s="1449"/>
      <c r="BA308" s="1424"/>
      <c r="BB308" s="1424"/>
      <c r="BC308" s="1406"/>
    </row>
    <row r="309" spans="1:55">
      <c r="A309" s="828"/>
      <c r="B309" s="1093"/>
      <c r="C309" s="1509"/>
      <c r="D309" s="1509"/>
      <c r="E309" s="1328">
        <f t="shared" si="185"/>
        <v>0</v>
      </c>
      <c r="F309" s="828"/>
      <c r="G309" s="1035"/>
      <c r="H309" s="934"/>
      <c r="I309" s="840"/>
      <c r="J309" s="840"/>
      <c r="K309" s="577"/>
      <c r="L309" s="888">
        <f t="shared" si="186"/>
        <v>0</v>
      </c>
      <c r="M309" s="577"/>
      <c r="N309" s="577"/>
      <c r="O309" s="577"/>
      <c r="P309" s="577"/>
      <c r="Q309" s="577"/>
      <c r="R309" s="577"/>
      <c r="S309" s="577"/>
      <c r="T309" s="577"/>
      <c r="U309" s="577"/>
      <c r="V309" s="577"/>
      <c r="W309" s="580">
        <f t="shared" si="187"/>
        <v>0</v>
      </c>
      <c r="X309" s="916">
        <f t="shared" si="207"/>
        <v>0</v>
      </c>
      <c r="Y309" s="1096"/>
      <c r="Z309" s="1140">
        <f t="shared" si="189"/>
        <v>0</v>
      </c>
      <c r="AA309" s="1083">
        <f t="shared" si="190"/>
        <v>0</v>
      </c>
      <c r="AB309" s="1083">
        <f t="shared" si="191"/>
        <v>0</v>
      </c>
      <c r="AC309" s="1083">
        <f t="shared" si="192"/>
        <v>0</v>
      </c>
      <c r="AD309" s="1141">
        <f t="shared" si="193"/>
        <v>0</v>
      </c>
      <c r="AE309" s="1084">
        <f t="shared" si="194"/>
        <v>0</v>
      </c>
      <c r="AF309" s="1084">
        <f t="shared" si="195"/>
        <v>0</v>
      </c>
      <c r="AG309" s="1084">
        <f t="shared" si="196"/>
        <v>0</v>
      </c>
      <c r="AH309" s="1142">
        <f t="shared" si="197"/>
        <v>0</v>
      </c>
      <c r="AI309" s="1085">
        <f t="shared" si="198"/>
        <v>0</v>
      </c>
      <c r="AJ309" s="1085">
        <f t="shared" si="199"/>
        <v>0</v>
      </c>
      <c r="AK309" s="1085">
        <f t="shared" si="200"/>
        <v>0</v>
      </c>
      <c r="AL309" s="1067">
        <f t="shared" si="201"/>
        <v>0</v>
      </c>
      <c r="AM309" s="1067">
        <f t="shared" si="202"/>
        <v>0</v>
      </c>
      <c r="AN309" s="1067">
        <f t="shared" si="203"/>
        <v>0</v>
      </c>
      <c r="AO309" s="1068">
        <f t="shared" si="204"/>
        <v>0</v>
      </c>
      <c r="AP309" s="1068">
        <f t="shared" si="205"/>
        <v>0</v>
      </c>
      <c r="AQ309" s="1068">
        <f t="shared" si="206"/>
        <v>0</v>
      </c>
      <c r="AR309" s="1382"/>
      <c r="AS309" s="1382"/>
      <c r="AT309" s="1382"/>
      <c r="AU309" s="1449"/>
      <c r="AV309" s="1449"/>
      <c r="AW309" s="1449"/>
      <c r="AX309" s="1449"/>
      <c r="AY309" s="1449"/>
      <c r="AZ309" s="1449"/>
      <c r="BA309" s="1424"/>
      <c r="BB309" s="1424"/>
      <c r="BC309" s="1406"/>
    </row>
    <row r="310" spans="1:55">
      <c r="A310" s="828"/>
      <c r="B310" s="1093"/>
      <c r="C310" s="1509"/>
      <c r="D310" s="1509"/>
      <c r="E310" s="1328">
        <f t="shared" si="185"/>
        <v>0</v>
      </c>
      <c r="F310" s="828"/>
      <c r="G310" s="1035"/>
      <c r="H310" s="934"/>
      <c r="I310" s="840"/>
      <c r="J310" s="840"/>
      <c r="K310" s="577"/>
      <c r="L310" s="888">
        <f t="shared" si="186"/>
        <v>0</v>
      </c>
      <c r="M310" s="577"/>
      <c r="N310" s="577"/>
      <c r="O310" s="577"/>
      <c r="P310" s="577"/>
      <c r="Q310" s="577"/>
      <c r="R310" s="577"/>
      <c r="S310" s="577"/>
      <c r="T310" s="577"/>
      <c r="U310" s="577"/>
      <c r="V310" s="577"/>
      <c r="W310" s="580">
        <f t="shared" si="187"/>
        <v>0</v>
      </c>
      <c r="X310" s="916">
        <f t="shared" si="207"/>
        <v>0</v>
      </c>
      <c r="Y310" s="1096"/>
      <c r="Z310" s="1140">
        <f t="shared" si="189"/>
        <v>0</v>
      </c>
      <c r="AA310" s="1083">
        <f t="shared" si="190"/>
        <v>0</v>
      </c>
      <c r="AB310" s="1083">
        <f t="shared" si="191"/>
        <v>0</v>
      </c>
      <c r="AC310" s="1083">
        <f t="shared" si="192"/>
        <v>0</v>
      </c>
      <c r="AD310" s="1141">
        <f t="shared" si="193"/>
        <v>0</v>
      </c>
      <c r="AE310" s="1084">
        <f t="shared" si="194"/>
        <v>0</v>
      </c>
      <c r="AF310" s="1084">
        <f t="shared" si="195"/>
        <v>0</v>
      </c>
      <c r="AG310" s="1084">
        <f t="shared" si="196"/>
        <v>0</v>
      </c>
      <c r="AH310" s="1142">
        <f t="shared" si="197"/>
        <v>0</v>
      </c>
      <c r="AI310" s="1085">
        <f t="shared" si="198"/>
        <v>0</v>
      </c>
      <c r="AJ310" s="1085">
        <f t="shared" si="199"/>
        <v>0</v>
      </c>
      <c r="AK310" s="1085">
        <f t="shared" si="200"/>
        <v>0</v>
      </c>
      <c r="AL310" s="1067">
        <f t="shared" si="201"/>
        <v>0</v>
      </c>
      <c r="AM310" s="1067">
        <f t="shared" si="202"/>
        <v>0</v>
      </c>
      <c r="AN310" s="1067">
        <f t="shared" si="203"/>
        <v>0</v>
      </c>
      <c r="AO310" s="1068">
        <f t="shared" si="204"/>
        <v>0</v>
      </c>
      <c r="AP310" s="1068">
        <f t="shared" si="205"/>
        <v>0</v>
      </c>
      <c r="AQ310" s="1068">
        <f t="shared" si="206"/>
        <v>0</v>
      </c>
      <c r="AR310" s="1382"/>
      <c r="AS310" s="1382"/>
      <c r="AT310" s="1382"/>
      <c r="AU310" s="1449"/>
      <c r="AV310" s="1449"/>
      <c r="AW310" s="1449"/>
      <c r="AX310" s="1449"/>
      <c r="AY310" s="1449"/>
      <c r="AZ310" s="1449"/>
      <c r="BA310" s="1424"/>
      <c r="BB310" s="1424"/>
      <c r="BC310" s="1406"/>
    </row>
    <row r="311" spans="1:55">
      <c r="A311" s="828"/>
      <c r="B311" s="1093"/>
      <c r="C311" s="1509"/>
      <c r="D311" s="1509"/>
      <c r="E311" s="1328">
        <f t="shared" si="185"/>
        <v>0</v>
      </c>
      <c r="F311" s="828"/>
      <c r="G311" s="1035"/>
      <c r="H311" s="934"/>
      <c r="I311" s="840"/>
      <c r="J311" s="840"/>
      <c r="K311" s="577"/>
      <c r="L311" s="888">
        <f t="shared" si="186"/>
        <v>0</v>
      </c>
      <c r="M311" s="577"/>
      <c r="N311" s="577"/>
      <c r="O311" s="577"/>
      <c r="P311" s="577"/>
      <c r="Q311" s="577"/>
      <c r="R311" s="577"/>
      <c r="S311" s="577"/>
      <c r="T311" s="577"/>
      <c r="U311" s="577"/>
      <c r="V311" s="577"/>
      <c r="W311" s="580">
        <f t="shared" si="187"/>
        <v>0</v>
      </c>
      <c r="X311" s="916">
        <f t="shared" si="207"/>
        <v>0</v>
      </c>
      <c r="Y311" s="1096"/>
      <c r="Z311" s="1140">
        <f t="shared" si="189"/>
        <v>0</v>
      </c>
      <c r="AA311" s="1083">
        <f t="shared" si="190"/>
        <v>0</v>
      </c>
      <c r="AB311" s="1083">
        <f t="shared" si="191"/>
        <v>0</v>
      </c>
      <c r="AC311" s="1083">
        <f t="shared" si="192"/>
        <v>0</v>
      </c>
      <c r="AD311" s="1141">
        <f t="shared" si="193"/>
        <v>0</v>
      </c>
      <c r="AE311" s="1084">
        <f t="shared" si="194"/>
        <v>0</v>
      </c>
      <c r="AF311" s="1084">
        <f t="shared" si="195"/>
        <v>0</v>
      </c>
      <c r="AG311" s="1084">
        <f t="shared" si="196"/>
        <v>0</v>
      </c>
      <c r="AH311" s="1142">
        <f t="shared" si="197"/>
        <v>0</v>
      </c>
      <c r="AI311" s="1085">
        <f t="shared" si="198"/>
        <v>0</v>
      </c>
      <c r="AJ311" s="1085">
        <f t="shared" si="199"/>
        <v>0</v>
      </c>
      <c r="AK311" s="1085">
        <f t="shared" si="200"/>
        <v>0</v>
      </c>
      <c r="AL311" s="1067">
        <f t="shared" si="201"/>
        <v>0</v>
      </c>
      <c r="AM311" s="1067">
        <f t="shared" si="202"/>
        <v>0</v>
      </c>
      <c r="AN311" s="1067">
        <f t="shared" si="203"/>
        <v>0</v>
      </c>
      <c r="AO311" s="1068">
        <f t="shared" si="204"/>
        <v>0</v>
      </c>
      <c r="AP311" s="1068">
        <f t="shared" si="205"/>
        <v>0</v>
      </c>
      <c r="AQ311" s="1068">
        <f t="shared" si="206"/>
        <v>0</v>
      </c>
      <c r="AR311" s="1382"/>
      <c r="AS311" s="1382"/>
      <c r="AT311" s="1382"/>
      <c r="AU311" s="1449"/>
      <c r="AV311" s="1449"/>
      <c r="AW311" s="1449"/>
      <c r="AX311" s="1449"/>
      <c r="AY311" s="1449"/>
      <c r="AZ311" s="1449"/>
      <c r="BA311" s="1424"/>
      <c r="BB311" s="1424"/>
      <c r="BC311" s="1406"/>
    </row>
    <row r="312" spans="1:55">
      <c r="A312" s="828"/>
      <c r="B312" s="1093"/>
      <c r="C312" s="1509"/>
      <c r="D312" s="1509"/>
      <c r="E312" s="1328">
        <f t="shared" si="185"/>
        <v>0</v>
      </c>
      <c r="F312" s="828"/>
      <c r="G312" s="1035"/>
      <c r="H312" s="934"/>
      <c r="I312" s="840"/>
      <c r="J312" s="840"/>
      <c r="K312" s="577"/>
      <c r="L312" s="888">
        <f t="shared" si="186"/>
        <v>0</v>
      </c>
      <c r="M312" s="577"/>
      <c r="N312" s="577"/>
      <c r="O312" s="577"/>
      <c r="P312" s="577"/>
      <c r="Q312" s="577"/>
      <c r="R312" s="577"/>
      <c r="S312" s="577"/>
      <c r="T312" s="577"/>
      <c r="U312" s="577"/>
      <c r="V312" s="577"/>
      <c r="W312" s="580">
        <f t="shared" si="187"/>
        <v>0</v>
      </c>
      <c r="X312" s="916">
        <f t="shared" si="207"/>
        <v>0</v>
      </c>
      <c r="Y312" s="1096"/>
      <c r="Z312" s="1140">
        <f t="shared" si="189"/>
        <v>0</v>
      </c>
      <c r="AA312" s="1083">
        <f t="shared" si="190"/>
        <v>0</v>
      </c>
      <c r="AB312" s="1083">
        <f t="shared" si="191"/>
        <v>0</v>
      </c>
      <c r="AC312" s="1083">
        <f t="shared" si="192"/>
        <v>0</v>
      </c>
      <c r="AD312" s="1141">
        <f t="shared" si="193"/>
        <v>0</v>
      </c>
      <c r="AE312" s="1084">
        <f t="shared" si="194"/>
        <v>0</v>
      </c>
      <c r="AF312" s="1084">
        <f t="shared" si="195"/>
        <v>0</v>
      </c>
      <c r="AG312" s="1084">
        <f t="shared" si="196"/>
        <v>0</v>
      </c>
      <c r="AH312" s="1142">
        <f t="shared" si="197"/>
        <v>0</v>
      </c>
      <c r="AI312" s="1085">
        <f t="shared" si="198"/>
        <v>0</v>
      </c>
      <c r="AJ312" s="1085">
        <f t="shared" si="199"/>
        <v>0</v>
      </c>
      <c r="AK312" s="1085">
        <f t="shared" si="200"/>
        <v>0</v>
      </c>
      <c r="AL312" s="1067">
        <f t="shared" si="201"/>
        <v>0</v>
      </c>
      <c r="AM312" s="1067">
        <f t="shared" si="202"/>
        <v>0</v>
      </c>
      <c r="AN312" s="1067">
        <f t="shared" si="203"/>
        <v>0</v>
      </c>
      <c r="AO312" s="1068">
        <f t="shared" si="204"/>
        <v>0</v>
      </c>
      <c r="AP312" s="1068">
        <f t="shared" si="205"/>
        <v>0</v>
      </c>
      <c r="AQ312" s="1068">
        <f t="shared" si="206"/>
        <v>0</v>
      </c>
      <c r="AR312" s="1382"/>
      <c r="AS312" s="1382"/>
      <c r="AT312" s="1382"/>
      <c r="AU312" s="1449"/>
      <c r="AV312" s="1449"/>
      <c r="AW312" s="1449"/>
      <c r="AX312" s="1449"/>
      <c r="AY312" s="1449"/>
      <c r="AZ312" s="1449"/>
      <c r="BA312" s="1424"/>
      <c r="BB312" s="1424"/>
      <c r="BC312" s="1406"/>
    </row>
    <row r="313" spans="1:55">
      <c r="A313" s="828"/>
      <c r="B313" s="1093"/>
      <c r="C313" s="1509"/>
      <c r="D313" s="1509"/>
      <c r="E313" s="1328">
        <f t="shared" si="185"/>
        <v>0</v>
      </c>
      <c r="F313" s="828"/>
      <c r="G313" s="1035"/>
      <c r="H313" s="934"/>
      <c r="I313" s="840"/>
      <c r="J313" s="840"/>
      <c r="K313" s="577"/>
      <c r="L313" s="888">
        <f t="shared" si="186"/>
        <v>0</v>
      </c>
      <c r="M313" s="577"/>
      <c r="N313" s="577"/>
      <c r="O313" s="577"/>
      <c r="P313" s="577"/>
      <c r="Q313" s="577"/>
      <c r="R313" s="577"/>
      <c r="S313" s="577"/>
      <c r="T313" s="577"/>
      <c r="U313" s="577"/>
      <c r="V313" s="577"/>
      <c r="W313" s="580">
        <f t="shared" si="187"/>
        <v>0</v>
      </c>
      <c r="X313" s="916">
        <f t="shared" si="207"/>
        <v>0</v>
      </c>
      <c r="Y313" s="1096"/>
      <c r="Z313" s="1140">
        <f t="shared" si="189"/>
        <v>0</v>
      </c>
      <c r="AA313" s="1083">
        <f t="shared" si="190"/>
        <v>0</v>
      </c>
      <c r="AB313" s="1083">
        <f t="shared" si="191"/>
        <v>0</v>
      </c>
      <c r="AC313" s="1083">
        <f t="shared" si="192"/>
        <v>0</v>
      </c>
      <c r="AD313" s="1141">
        <f t="shared" si="193"/>
        <v>0</v>
      </c>
      <c r="AE313" s="1084">
        <f t="shared" si="194"/>
        <v>0</v>
      </c>
      <c r="AF313" s="1084">
        <f t="shared" si="195"/>
        <v>0</v>
      </c>
      <c r="AG313" s="1084">
        <f t="shared" si="196"/>
        <v>0</v>
      </c>
      <c r="AH313" s="1142">
        <f t="shared" si="197"/>
        <v>0</v>
      </c>
      <c r="AI313" s="1085">
        <f t="shared" si="198"/>
        <v>0</v>
      </c>
      <c r="AJ313" s="1085">
        <f t="shared" si="199"/>
        <v>0</v>
      </c>
      <c r="AK313" s="1085">
        <f t="shared" si="200"/>
        <v>0</v>
      </c>
      <c r="AL313" s="1067">
        <f t="shared" si="201"/>
        <v>0</v>
      </c>
      <c r="AM313" s="1067">
        <f t="shared" si="202"/>
        <v>0</v>
      </c>
      <c r="AN313" s="1067">
        <f t="shared" si="203"/>
        <v>0</v>
      </c>
      <c r="AO313" s="1068">
        <f t="shared" si="204"/>
        <v>0</v>
      </c>
      <c r="AP313" s="1068">
        <f t="shared" si="205"/>
        <v>0</v>
      </c>
      <c r="AQ313" s="1068">
        <f t="shared" si="206"/>
        <v>0</v>
      </c>
      <c r="AR313" s="1382"/>
      <c r="AS313" s="1382"/>
      <c r="AT313" s="1382"/>
      <c r="AU313" s="1449"/>
      <c r="AV313" s="1449"/>
      <c r="AW313" s="1449"/>
      <c r="AX313" s="1449"/>
      <c r="AY313" s="1449"/>
      <c r="AZ313" s="1449"/>
      <c r="BA313" s="1424"/>
      <c r="BB313" s="1424"/>
      <c r="BC313" s="1406"/>
    </row>
    <row r="314" spans="1:55">
      <c r="A314" s="828"/>
      <c r="B314" s="1093"/>
      <c r="C314" s="1509"/>
      <c r="D314" s="1509"/>
      <c r="E314" s="1328">
        <f t="shared" si="185"/>
        <v>0</v>
      </c>
      <c r="F314" s="828"/>
      <c r="G314" s="1035"/>
      <c r="H314" s="934"/>
      <c r="I314" s="840"/>
      <c r="J314" s="840"/>
      <c r="K314" s="577"/>
      <c r="L314" s="888">
        <f t="shared" si="186"/>
        <v>0</v>
      </c>
      <c r="M314" s="577"/>
      <c r="N314" s="577"/>
      <c r="O314" s="577"/>
      <c r="P314" s="577"/>
      <c r="Q314" s="577"/>
      <c r="R314" s="577"/>
      <c r="S314" s="577"/>
      <c r="T314" s="577"/>
      <c r="U314" s="577"/>
      <c r="V314" s="577"/>
      <c r="W314" s="580">
        <f t="shared" si="187"/>
        <v>0</v>
      </c>
      <c r="X314" s="916">
        <f t="shared" si="207"/>
        <v>0</v>
      </c>
      <c r="Y314" s="1096"/>
      <c r="Z314" s="1140">
        <f t="shared" si="189"/>
        <v>0</v>
      </c>
      <c r="AA314" s="1083">
        <f t="shared" si="190"/>
        <v>0</v>
      </c>
      <c r="AB314" s="1083">
        <f t="shared" si="191"/>
        <v>0</v>
      </c>
      <c r="AC314" s="1083">
        <f t="shared" si="192"/>
        <v>0</v>
      </c>
      <c r="AD314" s="1141">
        <f t="shared" si="193"/>
        <v>0</v>
      </c>
      <c r="AE314" s="1084">
        <f t="shared" si="194"/>
        <v>0</v>
      </c>
      <c r="AF314" s="1084">
        <f t="shared" si="195"/>
        <v>0</v>
      </c>
      <c r="AG314" s="1084">
        <f t="shared" si="196"/>
        <v>0</v>
      </c>
      <c r="AH314" s="1142">
        <f t="shared" si="197"/>
        <v>0</v>
      </c>
      <c r="AI314" s="1085">
        <f t="shared" si="198"/>
        <v>0</v>
      </c>
      <c r="AJ314" s="1085">
        <f t="shared" si="199"/>
        <v>0</v>
      </c>
      <c r="AK314" s="1085">
        <f t="shared" si="200"/>
        <v>0</v>
      </c>
      <c r="AL314" s="1067">
        <f t="shared" si="201"/>
        <v>0</v>
      </c>
      <c r="AM314" s="1067">
        <f t="shared" si="202"/>
        <v>0</v>
      </c>
      <c r="AN314" s="1067">
        <f t="shared" si="203"/>
        <v>0</v>
      </c>
      <c r="AO314" s="1068">
        <f t="shared" si="204"/>
        <v>0</v>
      </c>
      <c r="AP314" s="1068">
        <f t="shared" si="205"/>
        <v>0</v>
      </c>
      <c r="AQ314" s="1068">
        <f t="shared" si="206"/>
        <v>0</v>
      </c>
      <c r="AR314" s="1382"/>
      <c r="AS314" s="1382"/>
      <c r="AT314" s="1382"/>
      <c r="AU314" s="1449"/>
      <c r="AV314" s="1449"/>
      <c r="AW314" s="1449"/>
      <c r="AX314" s="1449"/>
      <c r="AY314" s="1449"/>
      <c r="AZ314" s="1449"/>
      <c r="BA314" s="1424"/>
      <c r="BB314" s="1424"/>
      <c r="BC314" s="1406"/>
    </row>
    <row r="315" spans="1:55">
      <c r="A315" s="828"/>
      <c r="B315" s="1093"/>
      <c r="C315" s="1509"/>
      <c r="D315" s="1509"/>
      <c r="E315" s="1328">
        <f t="shared" si="185"/>
        <v>0</v>
      </c>
      <c r="F315" s="828"/>
      <c r="G315" s="1035"/>
      <c r="H315" s="934"/>
      <c r="I315" s="840"/>
      <c r="J315" s="840"/>
      <c r="K315" s="577"/>
      <c r="L315" s="888">
        <f t="shared" si="186"/>
        <v>0</v>
      </c>
      <c r="M315" s="577"/>
      <c r="N315" s="577"/>
      <c r="O315" s="577"/>
      <c r="P315" s="577"/>
      <c r="Q315" s="577"/>
      <c r="R315" s="577"/>
      <c r="S315" s="577"/>
      <c r="T315" s="577"/>
      <c r="U315" s="577"/>
      <c r="V315" s="577"/>
      <c r="W315" s="580">
        <f t="shared" si="187"/>
        <v>0</v>
      </c>
      <c r="X315" s="916">
        <f t="shared" si="207"/>
        <v>0</v>
      </c>
      <c r="Y315" s="1096"/>
      <c r="Z315" s="1140">
        <f t="shared" si="189"/>
        <v>0</v>
      </c>
      <c r="AA315" s="1083">
        <f t="shared" si="190"/>
        <v>0</v>
      </c>
      <c r="AB315" s="1083">
        <f t="shared" si="191"/>
        <v>0</v>
      </c>
      <c r="AC315" s="1083">
        <f t="shared" si="192"/>
        <v>0</v>
      </c>
      <c r="AD315" s="1141">
        <f t="shared" si="193"/>
        <v>0</v>
      </c>
      <c r="AE315" s="1084">
        <f t="shared" si="194"/>
        <v>0</v>
      </c>
      <c r="AF315" s="1084">
        <f t="shared" si="195"/>
        <v>0</v>
      </c>
      <c r="AG315" s="1084">
        <f t="shared" si="196"/>
        <v>0</v>
      </c>
      <c r="AH315" s="1142">
        <f t="shared" si="197"/>
        <v>0</v>
      </c>
      <c r="AI315" s="1085">
        <f t="shared" si="198"/>
        <v>0</v>
      </c>
      <c r="AJ315" s="1085">
        <f t="shared" si="199"/>
        <v>0</v>
      </c>
      <c r="AK315" s="1085">
        <f t="shared" si="200"/>
        <v>0</v>
      </c>
      <c r="AL315" s="1067">
        <f t="shared" si="201"/>
        <v>0</v>
      </c>
      <c r="AM315" s="1067">
        <f t="shared" si="202"/>
        <v>0</v>
      </c>
      <c r="AN315" s="1067">
        <f t="shared" si="203"/>
        <v>0</v>
      </c>
      <c r="AO315" s="1068">
        <f t="shared" si="204"/>
        <v>0</v>
      </c>
      <c r="AP315" s="1068">
        <f t="shared" si="205"/>
        <v>0</v>
      </c>
      <c r="AQ315" s="1068">
        <f t="shared" si="206"/>
        <v>0</v>
      </c>
      <c r="AR315" s="1382"/>
      <c r="AS315" s="1382"/>
      <c r="AT315" s="1382"/>
      <c r="AU315" s="1449"/>
      <c r="AV315" s="1449"/>
      <c r="AW315" s="1449"/>
      <c r="AX315" s="1449"/>
      <c r="AY315" s="1449"/>
      <c r="AZ315" s="1449"/>
      <c r="BA315" s="1424"/>
      <c r="BB315" s="1424"/>
      <c r="BC315" s="1406"/>
    </row>
    <row r="316" spans="1:55">
      <c r="A316" s="828"/>
      <c r="B316" s="1093"/>
      <c r="C316" s="1509"/>
      <c r="D316" s="1509"/>
      <c r="E316" s="1328">
        <f t="shared" si="185"/>
        <v>0</v>
      </c>
      <c r="F316" s="828"/>
      <c r="G316" s="1035"/>
      <c r="H316" s="934"/>
      <c r="I316" s="840"/>
      <c r="J316" s="840"/>
      <c r="K316" s="577"/>
      <c r="L316" s="888">
        <f t="shared" si="186"/>
        <v>0</v>
      </c>
      <c r="M316" s="577"/>
      <c r="N316" s="577"/>
      <c r="O316" s="577"/>
      <c r="P316" s="577"/>
      <c r="Q316" s="577"/>
      <c r="R316" s="577"/>
      <c r="S316" s="577"/>
      <c r="T316" s="577"/>
      <c r="U316" s="577"/>
      <c r="V316" s="577"/>
      <c r="W316" s="580">
        <f t="shared" si="187"/>
        <v>0</v>
      </c>
      <c r="X316" s="916">
        <f t="shared" si="207"/>
        <v>0</v>
      </c>
      <c r="Y316" s="1096"/>
      <c r="Z316" s="1140">
        <f t="shared" si="189"/>
        <v>0</v>
      </c>
      <c r="AA316" s="1083">
        <f t="shared" si="190"/>
        <v>0</v>
      </c>
      <c r="AB316" s="1083">
        <f t="shared" si="191"/>
        <v>0</v>
      </c>
      <c r="AC316" s="1083">
        <f t="shared" si="192"/>
        <v>0</v>
      </c>
      <c r="AD316" s="1141">
        <f t="shared" si="193"/>
        <v>0</v>
      </c>
      <c r="AE316" s="1084">
        <f t="shared" si="194"/>
        <v>0</v>
      </c>
      <c r="AF316" s="1084">
        <f t="shared" si="195"/>
        <v>0</v>
      </c>
      <c r="AG316" s="1084">
        <f t="shared" si="196"/>
        <v>0</v>
      </c>
      <c r="AH316" s="1142">
        <f t="shared" si="197"/>
        <v>0</v>
      </c>
      <c r="AI316" s="1085">
        <f t="shared" si="198"/>
        <v>0</v>
      </c>
      <c r="AJ316" s="1085">
        <f t="shared" si="199"/>
        <v>0</v>
      </c>
      <c r="AK316" s="1085">
        <f t="shared" si="200"/>
        <v>0</v>
      </c>
      <c r="AL316" s="1067">
        <f t="shared" si="201"/>
        <v>0</v>
      </c>
      <c r="AM316" s="1067">
        <f t="shared" si="202"/>
        <v>0</v>
      </c>
      <c r="AN316" s="1067">
        <f t="shared" si="203"/>
        <v>0</v>
      </c>
      <c r="AO316" s="1068">
        <f t="shared" si="204"/>
        <v>0</v>
      </c>
      <c r="AP316" s="1068">
        <f t="shared" si="205"/>
        <v>0</v>
      </c>
      <c r="AQ316" s="1068">
        <f t="shared" si="206"/>
        <v>0</v>
      </c>
      <c r="AR316" s="1382"/>
      <c r="AS316" s="1382"/>
      <c r="AT316" s="1382"/>
      <c r="AU316" s="1449"/>
      <c r="AV316" s="1449"/>
      <c r="AW316" s="1449"/>
      <c r="AX316" s="1449"/>
      <c r="AY316" s="1449"/>
      <c r="AZ316" s="1449"/>
      <c r="BA316" s="1424"/>
      <c r="BB316" s="1424"/>
      <c r="BC316" s="1406"/>
    </row>
    <row r="317" spans="1:55">
      <c r="A317" s="828"/>
      <c r="B317" s="1093"/>
      <c r="C317" s="1509"/>
      <c r="D317" s="1509"/>
      <c r="E317" s="1328">
        <f t="shared" si="185"/>
        <v>0</v>
      </c>
      <c r="F317" s="828"/>
      <c r="G317" s="1035"/>
      <c r="H317" s="934"/>
      <c r="I317" s="840"/>
      <c r="J317" s="840"/>
      <c r="K317" s="577"/>
      <c r="L317" s="888">
        <f t="shared" si="186"/>
        <v>0</v>
      </c>
      <c r="M317" s="577"/>
      <c r="N317" s="577"/>
      <c r="O317" s="577"/>
      <c r="P317" s="577"/>
      <c r="Q317" s="577"/>
      <c r="R317" s="577"/>
      <c r="S317" s="577"/>
      <c r="T317" s="577"/>
      <c r="U317" s="577"/>
      <c r="V317" s="577"/>
      <c r="W317" s="580">
        <f t="shared" si="187"/>
        <v>0</v>
      </c>
      <c r="X317" s="916">
        <f t="shared" si="207"/>
        <v>0</v>
      </c>
      <c r="Y317" s="1096"/>
      <c r="Z317" s="1140">
        <f t="shared" si="189"/>
        <v>0</v>
      </c>
      <c r="AA317" s="1083">
        <f t="shared" si="190"/>
        <v>0</v>
      </c>
      <c r="AB317" s="1083">
        <f t="shared" si="191"/>
        <v>0</v>
      </c>
      <c r="AC317" s="1083">
        <f t="shared" si="192"/>
        <v>0</v>
      </c>
      <c r="AD317" s="1141">
        <f t="shared" si="193"/>
        <v>0</v>
      </c>
      <c r="AE317" s="1084">
        <f t="shared" si="194"/>
        <v>0</v>
      </c>
      <c r="AF317" s="1084">
        <f t="shared" si="195"/>
        <v>0</v>
      </c>
      <c r="AG317" s="1084">
        <f t="shared" si="196"/>
        <v>0</v>
      </c>
      <c r="AH317" s="1142">
        <f t="shared" si="197"/>
        <v>0</v>
      </c>
      <c r="AI317" s="1085">
        <f t="shared" si="198"/>
        <v>0</v>
      </c>
      <c r="AJ317" s="1085">
        <f t="shared" si="199"/>
        <v>0</v>
      </c>
      <c r="AK317" s="1085">
        <f t="shared" si="200"/>
        <v>0</v>
      </c>
      <c r="AL317" s="1067">
        <f t="shared" si="201"/>
        <v>0</v>
      </c>
      <c r="AM317" s="1067">
        <f t="shared" si="202"/>
        <v>0</v>
      </c>
      <c r="AN317" s="1067">
        <f t="shared" si="203"/>
        <v>0</v>
      </c>
      <c r="AO317" s="1068">
        <f t="shared" si="204"/>
        <v>0</v>
      </c>
      <c r="AP317" s="1068">
        <f t="shared" si="205"/>
        <v>0</v>
      </c>
      <c r="AQ317" s="1068">
        <f t="shared" si="206"/>
        <v>0</v>
      </c>
      <c r="AR317" s="1382"/>
      <c r="AS317" s="1382"/>
      <c r="AT317" s="1382"/>
      <c r="AU317" s="1449"/>
      <c r="AV317" s="1449"/>
      <c r="AW317" s="1449"/>
      <c r="AX317" s="1449"/>
      <c r="AY317" s="1449"/>
      <c r="AZ317" s="1449"/>
      <c r="BA317" s="1424"/>
      <c r="BB317" s="1424"/>
      <c r="BC317" s="1406"/>
    </row>
    <row r="318" spans="1:55">
      <c r="A318" s="828"/>
      <c r="B318" s="1093"/>
      <c r="C318" s="1509"/>
      <c r="D318" s="1509"/>
      <c r="E318" s="1328">
        <f t="shared" si="185"/>
        <v>0</v>
      </c>
      <c r="F318" s="828"/>
      <c r="G318" s="1035"/>
      <c r="H318" s="934"/>
      <c r="I318" s="840"/>
      <c r="J318" s="840"/>
      <c r="K318" s="577"/>
      <c r="L318" s="888">
        <f t="shared" si="186"/>
        <v>0</v>
      </c>
      <c r="M318" s="577"/>
      <c r="N318" s="577"/>
      <c r="O318" s="577"/>
      <c r="P318" s="577"/>
      <c r="Q318" s="577"/>
      <c r="R318" s="577"/>
      <c r="S318" s="577"/>
      <c r="T318" s="577"/>
      <c r="U318" s="577"/>
      <c r="V318" s="577"/>
      <c r="W318" s="580">
        <f t="shared" si="187"/>
        <v>0</v>
      </c>
      <c r="X318" s="916">
        <f t="shared" si="207"/>
        <v>0</v>
      </c>
      <c r="Y318" s="1096"/>
      <c r="Z318" s="1140">
        <f t="shared" si="189"/>
        <v>0</v>
      </c>
      <c r="AA318" s="1083">
        <f t="shared" si="190"/>
        <v>0</v>
      </c>
      <c r="AB318" s="1083">
        <f t="shared" si="191"/>
        <v>0</v>
      </c>
      <c r="AC318" s="1083">
        <f t="shared" si="192"/>
        <v>0</v>
      </c>
      <c r="AD318" s="1141">
        <f t="shared" si="193"/>
        <v>0</v>
      </c>
      <c r="AE318" s="1084">
        <f t="shared" si="194"/>
        <v>0</v>
      </c>
      <c r="AF318" s="1084">
        <f t="shared" si="195"/>
        <v>0</v>
      </c>
      <c r="AG318" s="1084">
        <f t="shared" si="196"/>
        <v>0</v>
      </c>
      <c r="AH318" s="1142">
        <f t="shared" si="197"/>
        <v>0</v>
      </c>
      <c r="AI318" s="1085">
        <f t="shared" si="198"/>
        <v>0</v>
      </c>
      <c r="AJ318" s="1085">
        <f t="shared" si="199"/>
        <v>0</v>
      </c>
      <c r="AK318" s="1085">
        <f t="shared" si="200"/>
        <v>0</v>
      </c>
      <c r="AL318" s="1067">
        <f t="shared" si="201"/>
        <v>0</v>
      </c>
      <c r="AM318" s="1067">
        <f t="shared" si="202"/>
        <v>0</v>
      </c>
      <c r="AN318" s="1067">
        <f t="shared" si="203"/>
        <v>0</v>
      </c>
      <c r="AO318" s="1068">
        <f t="shared" si="204"/>
        <v>0</v>
      </c>
      <c r="AP318" s="1068">
        <f t="shared" si="205"/>
        <v>0</v>
      </c>
      <c r="AQ318" s="1068">
        <f t="shared" si="206"/>
        <v>0</v>
      </c>
      <c r="AR318" s="1382"/>
      <c r="AS318" s="1382"/>
      <c r="AT318" s="1382"/>
      <c r="AU318" s="1449"/>
      <c r="AV318" s="1449"/>
      <c r="AW318" s="1449"/>
      <c r="AX318" s="1449"/>
      <c r="AY318" s="1449"/>
      <c r="AZ318" s="1449"/>
      <c r="BA318" s="1424"/>
      <c r="BB318" s="1424"/>
      <c r="BC318" s="1406"/>
    </row>
    <row r="319" spans="1:55">
      <c r="A319" s="828"/>
      <c r="B319" s="1093"/>
      <c r="C319" s="1509"/>
      <c r="D319" s="1509"/>
      <c r="E319" s="1328">
        <f t="shared" si="185"/>
        <v>0</v>
      </c>
      <c r="F319" s="828"/>
      <c r="G319" s="1035"/>
      <c r="H319" s="934"/>
      <c r="I319" s="840"/>
      <c r="J319" s="840"/>
      <c r="K319" s="577"/>
      <c r="L319" s="888">
        <f t="shared" si="186"/>
        <v>0</v>
      </c>
      <c r="M319" s="577"/>
      <c r="N319" s="577"/>
      <c r="O319" s="577"/>
      <c r="P319" s="577"/>
      <c r="Q319" s="577"/>
      <c r="R319" s="577"/>
      <c r="S319" s="577"/>
      <c r="T319" s="577"/>
      <c r="U319" s="577"/>
      <c r="V319" s="577"/>
      <c r="W319" s="580">
        <f t="shared" si="187"/>
        <v>0</v>
      </c>
      <c r="X319" s="916">
        <f t="shared" si="207"/>
        <v>0</v>
      </c>
      <c r="Y319" s="1096"/>
      <c r="Z319" s="1140">
        <f t="shared" si="189"/>
        <v>0</v>
      </c>
      <c r="AA319" s="1083">
        <f t="shared" si="190"/>
        <v>0</v>
      </c>
      <c r="AB319" s="1083">
        <f t="shared" si="191"/>
        <v>0</v>
      </c>
      <c r="AC319" s="1083">
        <f t="shared" si="192"/>
        <v>0</v>
      </c>
      <c r="AD319" s="1141">
        <f t="shared" si="193"/>
        <v>0</v>
      </c>
      <c r="AE319" s="1084">
        <f t="shared" si="194"/>
        <v>0</v>
      </c>
      <c r="AF319" s="1084">
        <f t="shared" si="195"/>
        <v>0</v>
      </c>
      <c r="AG319" s="1084">
        <f t="shared" si="196"/>
        <v>0</v>
      </c>
      <c r="AH319" s="1142">
        <f t="shared" si="197"/>
        <v>0</v>
      </c>
      <c r="AI319" s="1085">
        <f t="shared" si="198"/>
        <v>0</v>
      </c>
      <c r="AJ319" s="1085">
        <f t="shared" si="199"/>
        <v>0</v>
      </c>
      <c r="AK319" s="1085">
        <f t="shared" si="200"/>
        <v>0</v>
      </c>
      <c r="AL319" s="1067">
        <f t="shared" si="201"/>
        <v>0</v>
      </c>
      <c r="AM319" s="1067">
        <f t="shared" si="202"/>
        <v>0</v>
      </c>
      <c r="AN319" s="1067">
        <f t="shared" si="203"/>
        <v>0</v>
      </c>
      <c r="AO319" s="1068">
        <f t="shared" si="204"/>
        <v>0</v>
      </c>
      <c r="AP319" s="1068">
        <f t="shared" si="205"/>
        <v>0</v>
      </c>
      <c r="AQ319" s="1068">
        <f t="shared" si="206"/>
        <v>0</v>
      </c>
      <c r="AR319" s="1382"/>
      <c r="AS319" s="1382"/>
      <c r="AT319" s="1382"/>
      <c r="AU319" s="1449"/>
      <c r="AV319" s="1449"/>
      <c r="AW319" s="1449"/>
      <c r="AX319" s="1449"/>
      <c r="AY319" s="1449"/>
      <c r="AZ319" s="1449"/>
      <c r="BA319" s="1424"/>
      <c r="BB319" s="1424"/>
      <c r="BC319" s="1406"/>
    </row>
    <row r="320" spans="1:55">
      <c r="A320" s="828"/>
      <c r="B320" s="1093"/>
      <c r="C320" s="1509"/>
      <c r="D320" s="1509"/>
      <c r="E320" s="1328">
        <f t="shared" si="185"/>
        <v>0</v>
      </c>
      <c r="F320" s="828"/>
      <c r="G320" s="1035"/>
      <c r="H320" s="934"/>
      <c r="I320" s="840"/>
      <c r="J320" s="840"/>
      <c r="K320" s="577"/>
      <c r="L320" s="888">
        <f t="shared" si="186"/>
        <v>0</v>
      </c>
      <c r="M320" s="577"/>
      <c r="N320" s="577"/>
      <c r="O320" s="577"/>
      <c r="P320" s="577"/>
      <c r="Q320" s="577"/>
      <c r="R320" s="577"/>
      <c r="S320" s="577"/>
      <c r="T320" s="577"/>
      <c r="U320" s="577"/>
      <c r="V320" s="577"/>
      <c r="W320" s="580">
        <f t="shared" si="187"/>
        <v>0</v>
      </c>
      <c r="X320" s="916">
        <f t="shared" si="207"/>
        <v>0</v>
      </c>
      <c r="Y320" s="1096"/>
      <c r="Z320" s="1140">
        <f t="shared" si="189"/>
        <v>0</v>
      </c>
      <c r="AA320" s="1083">
        <f t="shared" si="190"/>
        <v>0</v>
      </c>
      <c r="AB320" s="1083">
        <f t="shared" si="191"/>
        <v>0</v>
      </c>
      <c r="AC320" s="1083">
        <f t="shared" si="192"/>
        <v>0</v>
      </c>
      <c r="AD320" s="1141">
        <f t="shared" si="193"/>
        <v>0</v>
      </c>
      <c r="AE320" s="1084">
        <f t="shared" si="194"/>
        <v>0</v>
      </c>
      <c r="AF320" s="1084">
        <f t="shared" si="195"/>
        <v>0</v>
      </c>
      <c r="AG320" s="1084">
        <f t="shared" si="196"/>
        <v>0</v>
      </c>
      <c r="AH320" s="1142">
        <f t="shared" si="197"/>
        <v>0</v>
      </c>
      <c r="AI320" s="1085">
        <f t="shared" si="198"/>
        <v>0</v>
      </c>
      <c r="AJ320" s="1085">
        <f t="shared" si="199"/>
        <v>0</v>
      </c>
      <c r="AK320" s="1085">
        <f t="shared" si="200"/>
        <v>0</v>
      </c>
      <c r="AL320" s="1067">
        <f t="shared" si="201"/>
        <v>0</v>
      </c>
      <c r="AM320" s="1067">
        <f t="shared" si="202"/>
        <v>0</v>
      </c>
      <c r="AN320" s="1067">
        <f t="shared" si="203"/>
        <v>0</v>
      </c>
      <c r="AO320" s="1068">
        <f t="shared" si="204"/>
        <v>0</v>
      </c>
      <c r="AP320" s="1068">
        <f t="shared" si="205"/>
        <v>0</v>
      </c>
      <c r="AQ320" s="1068">
        <f t="shared" si="206"/>
        <v>0</v>
      </c>
      <c r="AR320" s="1382"/>
      <c r="AS320" s="1382"/>
      <c r="AT320" s="1382"/>
      <c r="AU320" s="1449"/>
      <c r="AV320" s="1449"/>
      <c r="AW320" s="1449"/>
      <c r="AX320" s="1449"/>
      <c r="AY320" s="1449"/>
      <c r="AZ320" s="1449"/>
      <c r="BA320" s="1424"/>
      <c r="BB320" s="1424"/>
      <c r="BC320" s="1406"/>
    </row>
    <row r="321" spans="1:61">
      <c r="A321" s="828"/>
      <c r="B321" s="1093"/>
      <c r="C321" s="1509"/>
      <c r="D321" s="1509"/>
      <c r="E321" s="1328">
        <f t="shared" si="185"/>
        <v>0</v>
      </c>
      <c r="F321" s="828"/>
      <c r="G321" s="1035"/>
      <c r="H321" s="934"/>
      <c r="I321" s="840"/>
      <c r="J321" s="840"/>
      <c r="K321" s="577"/>
      <c r="L321" s="888">
        <f t="shared" si="186"/>
        <v>0</v>
      </c>
      <c r="M321" s="577"/>
      <c r="N321" s="577"/>
      <c r="O321" s="577"/>
      <c r="P321" s="577"/>
      <c r="Q321" s="577"/>
      <c r="R321" s="577"/>
      <c r="S321" s="577"/>
      <c r="T321" s="577"/>
      <c r="U321" s="577"/>
      <c r="V321" s="577"/>
      <c r="W321" s="580">
        <f t="shared" si="187"/>
        <v>0</v>
      </c>
      <c r="X321" s="916">
        <f t="shared" si="207"/>
        <v>0</v>
      </c>
      <c r="Y321" s="1096"/>
      <c r="Z321" s="1140">
        <f t="shared" si="189"/>
        <v>0</v>
      </c>
      <c r="AA321" s="1083">
        <f t="shared" si="190"/>
        <v>0</v>
      </c>
      <c r="AB321" s="1083">
        <f t="shared" si="191"/>
        <v>0</v>
      </c>
      <c r="AC321" s="1083">
        <f t="shared" si="192"/>
        <v>0</v>
      </c>
      <c r="AD321" s="1141">
        <f t="shared" si="193"/>
        <v>0</v>
      </c>
      <c r="AE321" s="1084">
        <f t="shared" si="194"/>
        <v>0</v>
      </c>
      <c r="AF321" s="1084">
        <f t="shared" si="195"/>
        <v>0</v>
      </c>
      <c r="AG321" s="1084">
        <f t="shared" si="196"/>
        <v>0</v>
      </c>
      <c r="AH321" s="1142">
        <f t="shared" si="197"/>
        <v>0</v>
      </c>
      <c r="AI321" s="1085">
        <f t="shared" si="198"/>
        <v>0</v>
      </c>
      <c r="AJ321" s="1085">
        <f t="shared" si="199"/>
        <v>0</v>
      </c>
      <c r="AK321" s="1085">
        <f t="shared" si="200"/>
        <v>0</v>
      </c>
      <c r="AL321" s="1067">
        <f t="shared" si="201"/>
        <v>0</v>
      </c>
      <c r="AM321" s="1067">
        <f t="shared" si="202"/>
        <v>0</v>
      </c>
      <c r="AN321" s="1067">
        <f t="shared" si="203"/>
        <v>0</v>
      </c>
      <c r="AO321" s="1068">
        <f t="shared" si="204"/>
        <v>0</v>
      </c>
      <c r="AP321" s="1068">
        <f t="shared" si="205"/>
        <v>0</v>
      </c>
      <c r="AQ321" s="1068">
        <f t="shared" si="206"/>
        <v>0</v>
      </c>
      <c r="AR321" s="1382"/>
      <c r="AS321" s="1382"/>
      <c r="AT321" s="1382"/>
      <c r="AU321" s="1449"/>
      <c r="AV321" s="1449"/>
      <c r="AW321" s="1449"/>
      <c r="AX321" s="1449"/>
      <c r="AY321" s="1449"/>
      <c r="AZ321" s="1449"/>
      <c r="BA321" s="1424"/>
      <c r="BB321" s="1424"/>
      <c r="BC321" s="1406"/>
    </row>
    <row r="322" spans="1:61">
      <c r="A322" s="828"/>
      <c r="B322" s="1093"/>
      <c r="C322" s="1509"/>
      <c r="D322" s="1509"/>
      <c r="E322" s="1328">
        <f t="shared" si="185"/>
        <v>0</v>
      </c>
      <c r="F322" s="828"/>
      <c r="G322" s="1035"/>
      <c r="H322" s="934"/>
      <c r="I322" s="840"/>
      <c r="J322" s="840"/>
      <c r="K322" s="577"/>
      <c r="L322" s="888">
        <f t="shared" si="186"/>
        <v>0</v>
      </c>
      <c r="M322" s="577"/>
      <c r="N322" s="577"/>
      <c r="O322" s="577"/>
      <c r="P322" s="577"/>
      <c r="Q322" s="577"/>
      <c r="R322" s="577"/>
      <c r="S322" s="577"/>
      <c r="T322" s="577"/>
      <c r="U322" s="577"/>
      <c r="V322" s="577"/>
      <c r="W322" s="580">
        <f t="shared" si="187"/>
        <v>0</v>
      </c>
      <c r="X322" s="916">
        <f t="shared" si="207"/>
        <v>0</v>
      </c>
      <c r="Y322" s="1096"/>
      <c r="Z322" s="1140">
        <f t="shared" si="189"/>
        <v>0</v>
      </c>
      <c r="AA322" s="1083">
        <f t="shared" si="190"/>
        <v>0</v>
      </c>
      <c r="AB322" s="1083">
        <f t="shared" si="191"/>
        <v>0</v>
      </c>
      <c r="AC322" s="1083">
        <f t="shared" si="192"/>
        <v>0</v>
      </c>
      <c r="AD322" s="1141">
        <f t="shared" si="193"/>
        <v>0</v>
      </c>
      <c r="AE322" s="1084">
        <f t="shared" si="194"/>
        <v>0</v>
      </c>
      <c r="AF322" s="1084">
        <f t="shared" si="195"/>
        <v>0</v>
      </c>
      <c r="AG322" s="1084">
        <f t="shared" si="196"/>
        <v>0</v>
      </c>
      <c r="AH322" s="1142">
        <f t="shared" si="197"/>
        <v>0</v>
      </c>
      <c r="AI322" s="1085">
        <f t="shared" si="198"/>
        <v>0</v>
      </c>
      <c r="AJ322" s="1085">
        <f t="shared" si="199"/>
        <v>0</v>
      </c>
      <c r="AK322" s="1085">
        <f t="shared" si="200"/>
        <v>0</v>
      </c>
      <c r="AL322" s="1067">
        <f t="shared" si="201"/>
        <v>0</v>
      </c>
      <c r="AM322" s="1067">
        <f t="shared" si="202"/>
        <v>0</v>
      </c>
      <c r="AN322" s="1067">
        <f t="shared" si="203"/>
        <v>0</v>
      </c>
      <c r="AO322" s="1068">
        <f t="shared" si="204"/>
        <v>0</v>
      </c>
      <c r="AP322" s="1068">
        <f t="shared" si="205"/>
        <v>0</v>
      </c>
      <c r="AQ322" s="1068">
        <f t="shared" si="206"/>
        <v>0</v>
      </c>
      <c r="AR322" s="1382"/>
      <c r="AS322" s="1382"/>
      <c r="AT322" s="1382"/>
      <c r="AU322" s="1449"/>
      <c r="AV322" s="1449"/>
      <c r="AW322" s="1449"/>
      <c r="AX322" s="1449"/>
      <c r="AY322" s="1449"/>
      <c r="AZ322" s="1449"/>
      <c r="BA322" s="1424"/>
      <c r="BB322" s="1424"/>
      <c r="BC322" s="1406"/>
    </row>
    <row r="323" spans="1:61">
      <c r="A323" s="828"/>
      <c r="B323" s="1093"/>
      <c r="C323" s="1509"/>
      <c r="D323" s="1509"/>
      <c r="E323" s="1328">
        <f t="shared" ref="E323:E332" si="208">IFERROR(D323/B323,0)</f>
        <v>0</v>
      </c>
      <c r="F323" s="828"/>
      <c r="G323" s="1035"/>
      <c r="H323" s="934"/>
      <c r="I323" s="840"/>
      <c r="J323" s="840"/>
      <c r="K323" s="577"/>
      <c r="L323" s="888">
        <f t="shared" si="186"/>
        <v>0</v>
      </c>
      <c r="M323" s="577"/>
      <c r="N323" s="577"/>
      <c r="O323" s="577"/>
      <c r="P323" s="577"/>
      <c r="Q323" s="577"/>
      <c r="R323" s="577"/>
      <c r="S323" s="577"/>
      <c r="T323" s="577"/>
      <c r="U323" s="577"/>
      <c r="V323" s="577"/>
      <c r="W323" s="580">
        <f t="shared" si="187"/>
        <v>0</v>
      </c>
      <c r="X323" s="916">
        <f t="shared" si="207"/>
        <v>0</v>
      </c>
      <c r="Y323" s="1096"/>
      <c r="Z323" s="1140">
        <f t="shared" si="189"/>
        <v>0</v>
      </c>
      <c r="AA323" s="1083">
        <f t="shared" si="190"/>
        <v>0</v>
      </c>
      <c r="AB323" s="1083">
        <f t="shared" si="191"/>
        <v>0</v>
      </c>
      <c r="AC323" s="1083">
        <f t="shared" si="192"/>
        <v>0</v>
      </c>
      <c r="AD323" s="1141">
        <f t="shared" si="193"/>
        <v>0</v>
      </c>
      <c r="AE323" s="1084">
        <f t="shared" si="194"/>
        <v>0</v>
      </c>
      <c r="AF323" s="1084">
        <f t="shared" si="195"/>
        <v>0</v>
      </c>
      <c r="AG323" s="1084">
        <f t="shared" si="196"/>
        <v>0</v>
      </c>
      <c r="AH323" s="1142">
        <f t="shared" si="197"/>
        <v>0</v>
      </c>
      <c r="AI323" s="1085">
        <f t="shared" si="198"/>
        <v>0</v>
      </c>
      <c r="AJ323" s="1085">
        <f t="shared" si="199"/>
        <v>0</v>
      </c>
      <c r="AK323" s="1085">
        <f t="shared" si="200"/>
        <v>0</v>
      </c>
      <c r="AL323" s="1067">
        <f t="shared" si="201"/>
        <v>0</v>
      </c>
      <c r="AM323" s="1067">
        <f t="shared" si="202"/>
        <v>0</v>
      </c>
      <c r="AN323" s="1067">
        <f t="shared" si="203"/>
        <v>0</v>
      </c>
      <c r="AO323" s="1068">
        <f t="shared" si="204"/>
        <v>0</v>
      </c>
      <c r="AP323" s="1068">
        <f t="shared" si="205"/>
        <v>0</v>
      </c>
      <c r="AQ323" s="1068">
        <f t="shared" si="206"/>
        <v>0</v>
      </c>
      <c r="AR323" s="1382"/>
      <c r="AS323" s="1382"/>
      <c r="AT323" s="1382"/>
      <c r="AU323" s="1449"/>
      <c r="AV323" s="1449"/>
      <c r="AW323" s="1449"/>
      <c r="AX323" s="1449"/>
      <c r="AY323" s="1449"/>
      <c r="AZ323" s="1449"/>
      <c r="BA323" s="1424"/>
      <c r="BB323" s="1424"/>
      <c r="BC323" s="1406"/>
    </row>
    <row r="324" spans="1:61">
      <c r="A324" s="828"/>
      <c r="B324" s="1093"/>
      <c r="C324" s="1509"/>
      <c r="D324" s="1509"/>
      <c r="E324" s="1328">
        <f t="shared" si="208"/>
        <v>0</v>
      </c>
      <c r="F324" s="828"/>
      <c r="G324" s="1035"/>
      <c r="H324" s="934"/>
      <c r="I324" s="840"/>
      <c r="J324" s="840"/>
      <c r="K324" s="577"/>
      <c r="L324" s="888">
        <f t="shared" si="186"/>
        <v>0</v>
      </c>
      <c r="M324" s="577"/>
      <c r="N324" s="577"/>
      <c r="O324" s="577"/>
      <c r="P324" s="577"/>
      <c r="Q324" s="577"/>
      <c r="R324" s="577"/>
      <c r="S324" s="577"/>
      <c r="T324" s="577"/>
      <c r="U324" s="577"/>
      <c r="V324" s="577"/>
      <c r="W324" s="580">
        <f t="shared" si="187"/>
        <v>0</v>
      </c>
      <c r="X324" s="916">
        <f t="shared" si="207"/>
        <v>0</v>
      </c>
      <c r="Y324" s="1096"/>
      <c r="Z324" s="1140">
        <f t="shared" si="189"/>
        <v>0</v>
      </c>
      <c r="AA324" s="1083">
        <f t="shared" si="190"/>
        <v>0</v>
      </c>
      <c r="AB324" s="1083">
        <f t="shared" si="191"/>
        <v>0</v>
      </c>
      <c r="AC324" s="1083">
        <f t="shared" si="192"/>
        <v>0</v>
      </c>
      <c r="AD324" s="1141">
        <f t="shared" si="193"/>
        <v>0</v>
      </c>
      <c r="AE324" s="1084">
        <f t="shared" si="194"/>
        <v>0</v>
      </c>
      <c r="AF324" s="1084">
        <f t="shared" si="195"/>
        <v>0</v>
      </c>
      <c r="AG324" s="1084">
        <f t="shared" si="196"/>
        <v>0</v>
      </c>
      <c r="AH324" s="1142">
        <f t="shared" si="197"/>
        <v>0</v>
      </c>
      <c r="AI324" s="1085">
        <f t="shared" si="198"/>
        <v>0</v>
      </c>
      <c r="AJ324" s="1085">
        <f t="shared" si="199"/>
        <v>0</v>
      </c>
      <c r="AK324" s="1085">
        <f t="shared" si="200"/>
        <v>0</v>
      </c>
      <c r="AL324" s="1067">
        <f t="shared" si="201"/>
        <v>0</v>
      </c>
      <c r="AM324" s="1067">
        <f t="shared" si="202"/>
        <v>0</v>
      </c>
      <c r="AN324" s="1067">
        <f t="shared" si="203"/>
        <v>0</v>
      </c>
      <c r="AO324" s="1068">
        <f t="shared" si="204"/>
        <v>0</v>
      </c>
      <c r="AP324" s="1068">
        <f t="shared" si="205"/>
        <v>0</v>
      </c>
      <c r="AQ324" s="1068">
        <f t="shared" si="206"/>
        <v>0</v>
      </c>
      <c r="AR324" s="1382"/>
      <c r="AS324" s="1382"/>
      <c r="AT324" s="1382"/>
      <c r="AU324" s="1449"/>
      <c r="AV324" s="1449"/>
      <c r="AW324" s="1449"/>
      <c r="AX324" s="1449"/>
      <c r="AY324" s="1449"/>
      <c r="AZ324" s="1449"/>
      <c r="BA324" s="1424"/>
      <c r="BB324" s="1424"/>
      <c r="BC324" s="1406"/>
    </row>
    <row r="325" spans="1:61">
      <c r="A325" s="828"/>
      <c r="B325" s="1093"/>
      <c r="C325" s="1509"/>
      <c r="D325" s="1509"/>
      <c r="E325" s="1328">
        <f t="shared" si="208"/>
        <v>0</v>
      </c>
      <c r="F325" s="828"/>
      <c r="G325" s="1035"/>
      <c r="H325" s="934"/>
      <c r="I325" s="840"/>
      <c r="J325" s="840"/>
      <c r="K325" s="577"/>
      <c r="L325" s="888">
        <f t="shared" si="186"/>
        <v>0</v>
      </c>
      <c r="M325" s="577"/>
      <c r="N325" s="577"/>
      <c r="O325" s="577"/>
      <c r="P325" s="577"/>
      <c r="Q325" s="577"/>
      <c r="R325" s="577"/>
      <c r="S325" s="577"/>
      <c r="T325" s="577"/>
      <c r="U325" s="577"/>
      <c r="V325" s="577"/>
      <c r="W325" s="580">
        <f t="shared" si="187"/>
        <v>0</v>
      </c>
      <c r="X325" s="916">
        <f t="shared" si="188"/>
        <v>0</v>
      </c>
      <c r="Y325" s="1096"/>
      <c r="Z325" s="1140">
        <f t="shared" si="189"/>
        <v>0</v>
      </c>
      <c r="AA325" s="1083">
        <f t="shared" si="190"/>
        <v>0</v>
      </c>
      <c r="AB325" s="1083">
        <f t="shared" si="191"/>
        <v>0</v>
      </c>
      <c r="AC325" s="1083">
        <f t="shared" si="192"/>
        <v>0</v>
      </c>
      <c r="AD325" s="1141">
        <f t="shared" si="193"/>
        <v>0</v>
      </c>
      <c r="AE325" s="1084">
        <f t="shared" si="194"/>
        <v>0</v>
      </c>
      <c r="AF325" s="1084">
        <f t="shared" si="195"/>
        <v>0</v>
      </c>
      <c r="AG325" s="1084">
        <f t="shared" si="196"/>
        <v>0</v>
      </c>
      <c r="AH325" s="1142">
        <f t="shared" si="197"/>
        <v>0</v>
      </c>
      <c r="AI325" s="1085">
        <f t="shared" si="198"/>
        <v>0</v>
      </c>
      <c r="AJ325" s="1085">
        <f t="shared" si="199"/>
        <v>0</v>
      </c>
      <c r="AK325" s="1085">
        <f t="shared" si="200"/>
        <v>0</v>
      </c>
      <c r="AL325" s="1067">
        <f t="shared" si="201"/>
        <v>0</v>
      </c>
      <c r="AM325" s="1067">
        <f t="shared" si="202"/>
        <v>0</v>
      </c>
      <c r="AN325" s="1067">
        <f t="shared" si="203"/>
        <v>0</v>
      </c>
      <c r="AO325" s="1068">
        <f t="shared" si="204"/>
        <v>0</v>
      </c>
      <c r="AP325" s="1068">
        <f t="shared" si="205"/>
        <v>0</v>
      </c>
      <c r="AQ325" s="1068">
        <f t="shared" si="206"/>
        <v>0</v>
      </c>
      <c r="AR325" s="1382"/>
      <c r="AS325" s="1382"/>
      <c r="AT325" s="1382"/>
      <c r="AU325" s="1449"/>
      <c r="AV325" s="1449"/>
      <c r="AW325" s="1449"/>
      <c r="AX325" s="1449"/>
      <c r="AY325" s="1449"/>
      <c r="AZ325" s="1449"/>
      <c r="BA325" s="1424"/>
      <c r="BB325" s="1424"/>
      <c r="BC325" s="1406"/>
    </row>
    <row r="326" spans="1:61">
      <c r="A326" s="828"/>
      <c r="B326" s="1093"/>
      <c r="C326" s="1509"/>
      <c r="D326" s="1509"/>
      <c r="E326" s="1328">
        <f t="shared" si="208"/>
        <v>0</v>
      </c>
      <c r="F326" s="828"/>
      <c r="G326" s="1035"/>
      <c r="H326" s="934"/>
      <c r="I326" s="840"/>
      <c r="J326" s="840"/>
      <c r="K326" s="577"/>
      <c r="L326" s="888">
        <f t="shared" si="186"/>
        <v>0</v>
      </c>
      <c r="M326" s="577"/>
      <c r="N326" s="577"/>
      <c r="O326" s="577"/>
      <c r="P326" s="577"/>
      <c r="Q326" s="577"/>
      <c r="R326" s="577"/>
      <c r="S326" s="577"/>
      <c r="T326" s="577"/>
      <c r="U326" s="577"/>
      <c r="V326" s="577"/>
      <c r="W326" s="580">
        <f t="shared" si="187"/>
        <v>0</v>
      </c>
      <c r="X326" s="916">
        <f t="shared" si="188"/>
        <v>0</v>
      </c>
      <c r="Y326" s="1096"/>
      <c r="Z326" s="1140">
        <f t="shared" si="189"/>
        <v>0</v>
      </c>
      <c r="AA326" s="1083">
        <f t="shared" si="190"/>
        <v>0</v>
      </c>
      <c r="AB326" s="1083">
        <f t="shared" si="191"/>
        <v>0</v>
      </c>
      <c r="AC326" s="1083">
        <f t="shared" si="192"/>
        <v>0</v>
      </c>
      <c r="AD326" s="1141">
        <f t="shared" si="193"/>
        <v>0</v>
      </c>
      <c r="AE326" s="1084">
        <f t="shared" si="194"/>
        <v>0</v>
      </c>
      <c r="AF326" s="1084">
        <f t="shared" si="195"/>
        <v>0</v>
      </c>
      <c r="AG326" s="1084">
        <f t="shared" si="196"/>
        <v>0</v>
      </c>
      <c r="AH326" s="1142">
        <f t="shared" si="197"/>
        <v>0</v>
      </c>
      <c r="AI326" s="1085">
        <f t="shared" si="198"/>
        <v>0</v>
      </c>
      <c r="AJ326" s="1085">
        <f t="shared" si="199"/>
        <v>0</v>
      </c>
      <c r="AK326" s="1085">
        <f t="shared" si="200"/>
        <v>0</v>
      </c>
      <c r="AL326" s="1067">
        <f t="shared" si="201"/>
        <v>0</v>
      </c>
      <c r="AM326" s="1067">
        <f t="shared" si="202"/>
        <v>0</v>
      </c>
      <c r="AN326" s="1067">
        <f t="shared" si="203"/>
        <v>0</v>
      </c>
      <c r="AO326" s="1068">
        <f t="shared" si="204"/>
        <v>0</v>
      </c>
      <c r="AP326" s="1068">
        <f t="shared" si="205"/>
        <v>0</v>
      </c>
      <c r="AQ326" s="1068">
        <f t="shared" si="206"/>
        <v>0</v>
      </c>
      <c r="AR326" s="1382"/>
      <c r="AS326" s="1382"/>
      <c r="AT326" s="1382"/>
      <c r="AU326" s="1449"/>
      <c r="AV326" s="1449"/>
      <c r="AW326" s="1449"/>
      <c r="AX326" s="1449"/>
      <c r="AY326" s="1449"/>
      <c r="AZ326" s="1449"/>
      <c r="BA326" s="1424"/>
      <c r="BB326" s="1424"/>
      <c r="BC326" s="1406"/>
    </row>
    <row r="327" spans="1:61">
      <c r="A327" s="828"/>
      <c r="B327" s="1093"/>
      <c r="C327" s="1509"/>
      <c r="D327" s="1509"/>
      <c r="E327" s="1328">
        <f t="shared" si="208"/>
        <v>0</v>
      </c>
      <c r="F327" s="828"/>
      <c r="G327" s="1035"/>
      <c r="H327" s="934"/>
      <c r="I327" s="840"/>
      <c r="J327" s="840"/>
      <c r="K327" s="577"/>
      <c r="L327" s="888">
        <f t="shared" si="186"/>
        <v>0</v>
      </c>
      <c r="M327" s="577"/>
      <c r="N327" s="577"/>
      <c r="O327" s="577"/>
      <c r="P327" s="577"/>
      <c r="Q327" s="577"/>
      <c r="R327" s="577"/>
      <c r="S327" s="577"/>
      <c r="T327" s="577"/>
      <c r="U327" s="577"/>
      <c r="V327" s="577"/>
      <c r="W327" s="580">
        <f t="shared" si="187"/>
        <v>0</v>
      </c>
      <c r="X327" s="916">
        <f t="shared" si="188"/>
        <v>0</v>
      </c>
      <c r="Y327" s="1096"/>
      <c r="Z327" s="1140">
        <f t="shared" si="189"/>
        <v>0</v>
      </c>
      <c r="AA327" s="1083">
        <f t="shared" si="190"/>
        <v>0</v>
      </c>
      <c r="AB327" s="1083">
        <f t="shared" si="191"/>
        <v>0</v>
      </c>
      <c r="AC327" s="1083">
        <f t="shared" si="192"/>
        <v>0</v>
      </c>
      <c r="AD327" s="1141">
        <f t="shared" si="193"/>
        <v>0</v>
      </c>
      <c r="AE327" s="1084">
        <f t="shared" si="194"/>
        <v>0</v>
      </c>
      <c r="AF327" s="1084">
        <f t="shared" si="195"/>
        <v>0</v>
      </c>
      <c r="AG327" s="1084">
        <f t="shared" si="196"/>
        <v>0</v>
      </c>
      <c r="AH327" s="1142">
        <f t="shared" si="197"/>
        <v>0</v>
      </c>
      <c r="AI327" s="1085">
        <f t="shared" si="198"/>
        <v>0</v>
      </c>
      <c r="AJ327" s="1085">
        <f t="shared" si="199"/>
        <v>0</v>
      </c>
      <c r="AK327" s="1085">
        <f t="shared" si="200"/>
        <v>0</v>
      </c>
      <c r="AL327" s="1067">
        <f t="shared" si="201"/>
        <v>0</v>
      </c>
      <c r="AM327" s="1067">
        <f t="shared" si="202"/>
        <v>0</v>
      </c>
      <c r="AN327" s="1067">
        <f t="shared" si="203"/>
        <v>0</v>
      </c>
      <c r="AO327" s="1068">
        <f t="shared" si="204"/>
        <v>0</v>
      </c>
      <c r="AP327" s="1068">
        <f t="shared" si="205"/>
        <v>0</v>
      </c>
      <c r="AQ327" s="1068">
        <f t="shared" si="206"/>
        <v>0</v>
      </c>
      <c r="AR327" s="1382"/>
      <c r="AS327" s="1382"/>
      <c r="AT327" s="1382"/>
      <c r="AU327" s="1449"/>
      <c r="AV327" s="1449"/>
      <c r="AW327" s="1449"/>
      <c r="AX327" s="1449"/>
      <c r="AY327" s="1449"/>
      <c r="AZ327" s="1449"/>
      <c r="BA327" s="1424"/>
      <c r="BB327" s="1424"/>
      <c r="BC327" s="1406"/>
    </row>
    <row r="328" spans="1:61">
      <c r="A328" s="828"/>
      <c r="B328" s="1093"/>
      <c r="C328" s="1509"/>
      <c r="D328" s="1509"/>
      <c r="E328" s="1328">
        <f t="shared" si="208"/>
        <v>0</v>
      </c>
      <c r="F328" s="828"/>
      <c r="G328" s="1035"/>
      <c r="H328" s="934"/>
      <c r="I328" s="840"/>
      <c r="J328" s="840"/>
      <c r="K328" s="577"/>
      <c r="L328" s="888">
        <f t="shared" si="186"/>
        <v>0</v>
      </c>
      <c r="M328" s="577"/>
      <c r="N328" s="577"/>
      <c r="O328" s="577"/>
      <c r="P328" s="577"/>
      <c r="Q328" s="577"/>
      <c r="R328" s="577"/>
      <c r="S328" s="577"/>
      <c r="T328" s="577"/>
      <c r="U328" s="577"/>
      <c r="V328" s="577"/>
      <c r="W328" s="580">
        <f t="shared" si="187"/>
        <v>0</v>
      </c>
      <c r="X328" s="916">
        <f t="shared" si="188"/>
        <v>0</v>
      </c>
      <c r="Y328" s="1096"/>
      <c r="Z328" s="1140">
        <f t="shared" si="189"/>
        <v>0</v>
      </c>
      <c r="AA328" s="1083">
        <f t="shared" si="190"/>
        <v>0</v>
      </c>
      <c r="AB328" s="1083">
        <f t="shared" si="191"/>
        <v>0</v>
      </c>
      <c r="AC328" s="1083">
        <f t="shared" si="192"/>
        <v>0</v>
      </c>
      <c r="AD328" s="1141">
        <f t="shared" si="193"/>
        <v>0</v>
      </c>
      <c r="AE328" s="1084">
        <f t="shared" si="194"/>
        <v>0</v>
      </c>
      <c r="AF328" s="1084">
        <f t="shared" si="195"/>
        <v>0</v>
      </c>
      <c r="AG328" s="1084">
        <f t="shared" si="196"/>
        <v>0</v>
      </c>
      <c r="AH328" s="1142">
        <f t="shared" si="197"/>
        <v>0</v>
      </c>
      <c r="AI328" s="1085">
        <f t="shared" si="198"/>
        <v>0</v>
      </c>
      <c r="AJ328" s="1085">
        <f t="shared" si="199"/>
        <v>0</v>
      </c>
      <c r="AK328" s="1085">
        <f t="shared" si="200"/>
        <v>0</v>
      </c>
      <c r="AL328" s="1067">
        <f t="shared" si="201"/>
        <v>0</v>
      </c>
      <c r="AM328" s="1067">
        <f t="shared" si="202"/>
        <v>0</v>
      </c>
      <c r="AN328" s="1067">
        <f t="shared" si="203"/>
        <v>0</v>
      </c>
      <c r="AO328" s="1068">
        <f t="shared" si="204"/>
        <v>0</v>
      </c>
      <c r="AP328" s="1068">
        <f t="shared" si="205"/>
        <v>0</v>
      </c>
      <c r="AQ328" s="1068">
        <f t="shared" si="206"/>
        <v>0</v>
      </c>
      <c r="AR328" s="1382"/>
      <c r="AS328" s="1382"/>
      <c r="AT328" s="1382"/>
      <c r="AU328" s="1449"/>
      <c r="AV328" s="1449"/>
      <c r="AW328" s="1449"/>
      <c r="AX328" s="1449"/>
      <c r="AY328" s="1449"/>
      <c r="AZ328" s="1449"/>
      <c r="BA328" s="1424"/>
      <c r="BB328" s="1424"/>
      <c r="BC328" s="1406"/>
    </row>
    <row r="329" spans="1:61">
      <c r="A329" s="828"/>
      <c r="B329" s="1093"/>
      <c r="C329" s="1509"/>
      <c r="D329" s="1509"/>
      <c r="E329" s="1328">
        <f t="shared" si="208"/>
        <v>0</v>
      </c>
      <c r="F329" s="828"/>
      <c r="G329" s="1035"/>
      <c r="H329" s="934"/>
      <c r="I329" s="840"/>
      <c r="J329" s="840"/>
      <c r="K329" s="577"/>
      <c r="L329" s="888">
        <f t="shared" si="186"/>
        <v>0</v>
      </c>
      <c r="M329" s="577"/>
      <c r="N329" s="577"/>
      <c r="O329" s="577"/>
      <c r="P329" s="577"/>
      <c r="Q329" s="577"/>
      <c r="R329" s="577"/>
      <c r="S329" s="577"/>
      <c r="T329" s="577"/>
      <c r="U329" s="577"/>
      <c r="V329" s="577"/>
      <c r="W329" s="580">
        <f t="shared" si="187"/>
        <v>0</v>
      </c>
      <c r="X329" s="916">
        <f t="shared" si="188"/>
        <v>0</v>
      </c>
      <c r="Y329" s="1096"/>
      <c r="Z329" s="1140">
        <f t="shared" si="189"/>
        <v>0</v>
      </c>
      <c r="AA329" s="1083">
        <f t="shared" si="190"/>
        <v>0</v>
      </c>
      <c r="AB329" s="1083">
        <f t="shared" si="191"/>
        <v>0</v>
      </c>
      <c r="AC329" s="1083">
        <f t="shared" si="192"/>
        <v>0</v>
      </c>
      <c r="AD329" s="1141">
        <f t="shared" si="193"/>
        <v>0</v>
      </c>
      <c r="AE329" s="1084">
        <f t="shared" si="194"/>
        <v>0</v>
      </c>
      <c r="AF329" s="1084">
        <f t="shared" si="195"/>
        <v>0</v>
      </c>
      <c r="AG329" s="1084">
        <f t="shared" si="196"/>
        <v>0</v>
      </c>
      <c r="AH329" s="1142">
        <f t="shared" si="197"/>
        <v>0</v>
      </c>
      <c r="AI329" s="1085">
        <f t="shared" si="198"/>
        <v>0</v>
      </c>
      <c r="AJ329" s="1085">
        <f t="shared" si="199"/>
        <v>0</v>
      </c>
      <c r="AK329" s="1085">
        <f t="shared" si="200"/>
        <v>0</v>
      </c>
      <c r="AL329" s="1067">
        <f t="shared" si="201"/>
        <v>0</v>
      </c>
      <c r="AM329" s="1067">
        <f t="shared" si="202"/>
        <v>0</v>
      </c>
      <c r="AN329" s="1067">
        <f t="shared" si="203"/>
        <v>0</v>
      </c>
      <c r="AO329" s="1068">
        <f t="shared" si="204"/>
        <v>0</v>
      </c>
      <c r="AP329" s="1068">
        <f t="shared" si="205"/>
        <v>0</v>
      </c>
      <c r="AQ329" s="1068">
        <f t="shared" si="206"/>
        <v>0</v>
      </c>
      <c r="AR329" s="1382"/>
      <c r="AS329" s="1382"/>
      <c r="AT329" s="1382"/>
      <c r="AU329" s="1449"/>
      <c r="AV329" s="1449"/>
      <c r="AW329" s="1449"/>
      <c r="AX329" s="1449"/>
      <c r="AY329" s="1449"/>
      <c r="AZ329" s="1449"/>
      <c r="BA329" s="1424"/>
      <c r="BB329" s="1424"/>
      <c r="BC329" s="1406"/>
    </row>
    <row r="330" spans="1:61">
      <c r="A330" s="828"/>
      <c r="B330" s="1093"/>
      <c r="C330" s="1509"/>
      <c r="D330" s="1509"/>
      <c r="E330" s="1328">
        <f t="shared" si="208"/>
        <v>0</v>
      </c>
      <c r="F330" s="828"/>
      <c r="G330" s="1035"/>
      <c r="H330" s="934"/>
      <c r="I330" s="840"/>
      <c r="J330" s="840"/>
      <c r="K330" s="577"/>
      <c r="L330" s="888">
        <f t="shared" si="186"/>
        <v>0</v>
      </c>
      <c r="M330" s="577"/>
      <c r="N330" s="577"/>
      <c r="O330" s="577"/>
      <c r="P330" s="577"/>
      <c r="Q330" s="577"/>
      <c r="R330" s="577"/>
      <c r="S330" s="577"/>
      <c r="T330" s="577"/>
      <c r="U330" s="577"/>
      <c r="V330" s="577"/>
      <c r="W330" s="580">
        <f t="shared" si="187"/>
        <v>0</v>
      </c>
      <c r="X330" s="916">
        <f t="shared" si="188"/>
        <v>0</v>
      </c>
      <c r="Y330" s="1096"/>
      <c r="Z330" s="1140">
        <f t="shared" si="189"/>
        <v>0</v>
      </c>
      <c r="AA330" s="1083">
        <f t="shared" si="190"/>
        <v>0</v>
      </c>
      <c r="AB330" s="1083">
        <f t="shared" si="191"/>
        <v>0</v>
      </c>
      <c r="AC330" s="1083">
        <f t="shared" si="192"/>
        <v>0</v>
      </c>
      <c r="AD330" s="1141">
        <f t="shared" si="193"/>
        <v>0</v>
      </c>
      <c r="AE330" s="1084">
        <f t="shared" si="194"/>
        <v>0</v>
      </c>
      <c r="AF330" s="1084">
        <f t="shared" si="195"/>
        <v>0</v>
      </c>
      <c r="AG330" s="1084">
        <f t="shared" si="196"/>
        <v>0</v>
      </c>
      <c r="AH330" s="1142">
        <f t="shared" si="197"/>
        <v>0</v>
      </c>
      <c r="AI330" s="1085">
        <f t="shared" si="198"/>
        <v>0</v>
      </c>
      <c r="AJ330" s="1085">
        <f t="shared" si="199"/>
        <v>0</v>
      </c>
      <c r="AK330" s="1085">
        <f t="shared" si="200"/>
        <v>0</v>
      </c>
      <c r="AL330" s="1067">
        <f t="shared" si="201"/>
        <v>0</v>
      </c>
      <c r="AM330" s="1067">
        <f t="shared" si="202"/>
        <v>0</v>
      </c>
      <c r="AN330" s="1067">
        <f t="shared" si="203"/>
        <v>0</v>
      </c>
      <c r="AO330" s="1068">
        <f t="shared" si="204"/>
        <v>0</v>
      </c>
      <c r="AP330" s="1068">
        <f t="shared" si="205"/>
        <v>0</v>
      </c>
      <c r="AQ330" s="1068">
        <f t="shared" si="206"/>
        <v>0</v>
      </c>
      <c r="AR330" s="1382"/>
      <c r="AS330" s="1382"/>
      <c r="AT330" s="1382"/>
      <c r="AU330" s="1449"/>
      <c r="AV330" s="1449"/>
      <c r="AW330" s="1449"/>
      <c r="AX330" s="1449"/>
      <c r="AY330" s="1449"/>
      <c r="AZ330" s="1449"/>
      <c r="BA330" s="1424"/>
      <c r="BB330" s="1424"/>
      <c r="BC330" s="1406"/>
    </row>
    <row r="331" spans="1:61">
      <c r="A331" s="828"/>
      <c r="B331" s="1093"/>
      <c r="C331" s="1509"/>
      <c r="D331" s="1509"/>
      <c r="E331" s="1328">
        <f t="shared" si="208"/>
        <v>0</v>
      </c>
      <c r="F331" s="828"/>
      <c r="G331" s="1035"/>
      <c r="H331" s="934"/>
      <c r="I331" s="840"/>
      <c r="J331" s="840"/>
      <c r="K331" s="577"/>
      <c r="L331" s="888">
        <f t="shared" si="186"/>
        <v>0</v>
      </c>
      <c r="M331" s="577"/>
      <c r="N331" s="577"/>
      <c r="O331" s="577"/>
      <c r="P331" s="577"/>
      <c r="Q331" s="577"/>
      <c r="R331" s="577"/>
      <c r="S331" s="577"/>
      <c r="T331" s="577"/>
      <c r="U331" s="577"/>
      <c r="V331" s="577"/>
      <c r="W331" s="580">
        <f t="shared" si="187"/>
        <v>0</v>
      </c>
      <c r="X331" s="916">
        <f t="shared" si="188"/>
        <v>0</v>
      </c>
      <c r="Y331" s="1096"/>
      <c r="Z331" s="1140">
        <f t="shared" si="189"/>
        <v>0</v>
      </c>
      <c r="AA331" s="1083">
        <f t="shared" si="190"/>
        <v>0</v>
      </c>
      <c r="AB331" s="1083">
        <f t="shared" si="191"/>
        <v>0</v>
      </c>
      <c r="AC331" s="1083">
        <f t="shared" si="192"/>
        <v>0</v>
      </c>
      <c r="AD331" s="1141">
        <f t="shared" si="193"/>
        <v>0</v>
      </c>
      <c r="AE331" s="1084">
        <f t="shared" si="194"/>
        <v>0</v>
      </c>
      <c r="AF331" s="1084">
        <f t="shared" si="195"/>
        <v>0</v>
      </c>
      <c r="AG331" s="1084">
        <f t="shared" si="196"/>
        <v>0</v>
      </c>
      <c r="AH331" s="1142">
        <f t="shared" si="197"/>
        <v>0</v>
      </c>
      <c r="AI331" s="1085">
        <f t="shared" si="198"/>
        <v>0</v>
      </c>
      <c r="AJ331" s="1085">
        <f t="shared" si="199"/>
        <v>0</v>
      </c>
      <c r="AK331" s="1085">
        <f t="shared" si="200"/>
        <v>0</v>
      </c>
      <c r="AL331" s="1067">
        <f t="shared" si="201"/>
        <v>0</v>
      </c>
      <c r="AM331" s="1067">
        <f t="shared" si="202"/>
        <v>0</v>
      </c>
      <c r="AN331" s="1067">
        <f t="shared" si="203"/>
        <v>0</v>
      </c>
      <c r="AO331" s="1068">
        <f t="shared" si="204"/>
        <v>0</v>
      </c>
      <c r="AP331" s="1068">
        <f t="shared" si="205"/>
        <v>0</v>
      </c>
      <c r="AQ331" s="1068">
        <f t="shared" si="206"/>
        <v>0</v>
      </c>
      <c r="AR331" s="1382"/>
      <c r="AS331" s="1382"/>
      <c r="AT331" s="1382"/>
      <c r="AU331" s="1449"/>
      <c r="AV331" s="1449"/>
      <c r="AW331" s="1449"/>
      <c r="AX331" s="1449"/>
      <c r="AY331" s="1449"/>
      <c r="AZ331" s="1449"/>
      <c r="BA331" s="1424"/>
      <c r="BB331" s="1424"/>
      <c r="BC331" s="1406"/>
    </row>
    <row r="332" spans="1:61" ht="13.5" thickBot="1">
      <c r="A332" s="828"/>
      <c r="B332" s="1093"/>
      <c r="C332" s="1509"/>
      <c r="D332" s="1509"/>
      <c r="E332" s="1328">
        <f t="shared" si="208"/>
        <v>0</v>
      </c>
      <c r="F332" s="828"/>
      <c r="G332" s="1035"/>
      <c r="H332" s="934"/>
      <c r="I332" s="840"/>
      <c r="J332" s="840"/>
      <c r="K332" s="577"/>
      <c r="L332" s="888">
        <f t="shared" si="186"/>
        <v>0</v>
      </c>
      <c r="M332" s="577"/>
      <c r="N332" s="577"/>
      <c r="O332" s="577"/>
      <c r="P332" s="577"/>
      <c r="Q332" s="577"/>
      <c r="R332" s="577"/>
      <c r="S332" s="577"/>
      <c r="T332" s="577"/>
      <c r="U332" s="577"/>
      <c r="V332" s="577"/>
      <c r="W332" s="580">
        <f t="shared" si="187"/>
        <v>0</v>
      </c>
      <c r="X332" s="916">
        <f t="shared" si="188"/>
        <v>0</v>
      </c>
      <c r="Y332" s="1096"/>
      <c r="Z332" s="1140">
        <f t="shared" si="189"/>
        <v>0</v>
      </c>
      <c r="AA332" s="1083">
        <f t="shared" si="190"/>
        <v>0</v>
      </c>
      <c r="AB332" s="1083">
        <f t="shared" si="191"/>
        <v>0</v>
      </c>
      <c r="AC332" s="1083">
        <f t="shared" si="192"/>
        <v>0</v>
      </c>
      <c r="AD332" s="1141">
        <f t="shared" si="193"/>
        <v>0</v>
      </c>
      <c r="AE332" s="1084">
        <f t="shared" si="194"/>
        <v>0</v>
      </c>
      <c r="AF332" s="1084">
        <f t="shared" si="195"/>
        <v>0</v>
      </c>
      <c r="AG332" s="1084">
        <f t="shared" si="196"/>
        <v>0</v>
      </c>
      <c r="AH332" s="1142">
        <f t="shared" si="197"/>
        <v>0</v>
      </c>
      <c r="AI332" s="1085">
        <f t="shared" si="198"/>
        <v>0</v>
      </c>
      <c r="AJ332" s="1085">
        <f t="shared" si="199"/>
        <v>0</v>
      </c>
      <c r="AK332" s="1085">
        <f t="shared" si="200"/>
        <v>0</v>
      </c>
      <c r="AL332" s="1067">
        <f t="shared" si="201"/>
        <v>0</v>
      </c>
      <c r="AM332" s="1067">
        <f t="shared" si="202"/>
        <v>0</v>
      </c>
      <c r="AN332" s="1067">
        <f t="shared" si="203"/>
        <v>0</v>
      </c>
      <c r="AO332" s="1068">
        <f t="shared" si="204"/>
        <v>0</v>
      </c>
      <c r="AP332" s="1068">
        <f t="shared" si="205"/>
        <v>0</v>
      </c>
      <c r="AQ332" s="1068">
        <f t="shared" si="206"/>
        <v>0</v>
      </c>
      <c r="AR332" s="1382"/>
      <c r="AS332" s="1382"/>
      <c r="AT332" s="1382"/>
      <c r="AU332" s="1449"/>
      <c r="AV332" s="1449"/>
      <c r="AW332" s="1449"/>
      <c r="AX332" s="1449"/>
      <c r="AY332" s="1449"/>
      <c r="AZ332" s="1449"/>
      <c r="BA332" s="1424"/>
      <c r="BB332" s="1424"/>
      <c r="BC332" s="1406"/>
    </row>
    <row r="333" spans="1:61" ht="13.5" thickBot="1">
      <c r="A333" s="925" t="s">
        <v>523</v>
      </c>
      <c r="B333" s="1335">
        <f>SUM(B303:B332)</f>
        <v>0</v>
      </c>
      <c r="C333" s="821">
        <f>IF(ISERROR(SUM(C303:C332)/B333),0,(SUM(C303:C332)/B333))</f>
        <v>0</v>
      </c>
      <c r="D333" s="1334">
        <f>SUM(D303:D332)</f>
        <v>0</v>
      </c>
      <c r="E333" s="1333">
        <f>IFERROR(D333/B333,0)</f>
        <v>0</v>
      </c>
      <c r="F333" s="925" t="s">
        <v>523</v>
      </c>
      <c r="G333" s="1038"/>
      <c r="H333" s="643">
        <f>SUM(H303:H332)</f>
        <v>0</v>
      </c>
      <c r="I333" s="579"/>
      <c r="J333" s="579"/>
      <c r="K333" s="579"/>
      <c r="L333" s="821">
        <f>IF(ISERROR(SUM(L303:L332)/H333),0,(SUM(L303:L332)/H333))</f>
        <v>0</v>
      </c>
      <c r="M333" s="821">
        <f>IF(ISERROR(SUM(M303:M332)/$H$333),0,(SUM(M303:M332)/$H$333))</f>
        <v>0</v>
      </c>
      <c r="N333" s="821">
        <f>IF(ISERROR(SUM(N303:N332)/$H$333),0,(SUM(N303:N332)/$H$333))</f>
        <v>0</v>
      </c>
      <c r="O333" s="821">
        <f t="shared" ref="O333:V333" si="209">IF(ISERROR(SUM(O303:O332)/$H$333),0,(SUM(O303:O332)/$H$333))</f>
        <v>0</v>
      </c>
      <c r="P333" s="821">
        <f t="shared" si="209"/>
        <v>0</v>
      </c>
      <c r="Q333" s="821">
        <f t="shared" si="209"/>
        <v>0</v>
      </c>
      <c r="R333" s="821">
        <f t="shared" si="209"/>
        <v>0</v>
      </c>
      <c r="S333" s="821">
        <f t="shared" si="209"/>
        <v>0</v>
      </c>
      <c r="T333" s="821">
        <f>IF(ISERROR(SUM(T303:T332)/$H$333),0,(SUM(T303:T332)/$H$333))</f>
        <v>0</v>
      </c>
      <c r="U333" s="821">
        <f t="shared" si="209"/>
        <v>0</v>
      </c>
      <c r="V333" s="821">
        <f t="shared" si="209"/>
        <v>0</v>
      </c>
      <c r="W333" s="822">
        <f>SUM(W303:W332)</f>
        <v>0</v>
      </c>
      <c r="X333" s="827">
        <f>IFERROR(SUM(W333/H333),0)</f>
        <v>0</v>
      </c>
      <c r="Y333" s="1052"/>
      <c r="Z333" s="1052"/>
      <c r="AA333" s="1052"/>
      <c r="AB333" s="1052"/>
      <c r="AC333" s="1052"/>
      <c r="AD333" s="1052"/>
      <c r="AE333" s="1052"/>
      <c r="AF333" s="1052"/>
      <c r="AG333" s="1052"/>
      <c r="AH333" s="1052"/>
      <c r="AI333" s="1052"/>
      <c r="AJ333" s="1052"/>
      <c r="AK333" s="1052"/>
      <c r="AL333" s="1052"/>
      <c r="AM333" s="1052"/>
      <c r="AN333" s="1052"/>
      <c r="AO333" s="1052"/>
      <c r="AP333" s="1052"/>
      <c r="AQ333" s="1052"/>
      <c r="AR333" s="1052"/>
      <c r="AS333" s="1052"/>
      <c r="AT333" s="1052"/>
      <c r="AU333" s="1451"/>
      <c r="AV333" s="1451"/>
      <c r="AW333" s="1451"/>
      <c r="AX333" s="1451"/>
      <c r="AY333" s="1451"/>
      <c r="AZ333" s="1451"/>
      <c r="BA333" s="1426"/>
      <c r="BB333" s="1426"/>
      <c r="BC333" s="1408"/>
      <c r="BI333" s="1192"/>
    </row>
    <row r="334" spans="1:61">
      <c r="F334" s="918"/>
      <c r="G334" s="581"/>
      <c r="W334" s="901"/>
      <c r="X334" s="921"/>
      <c r="Y334" s="1110"/>
      <c r="Z334" s="1056"/>
      <c r="AA334" s="1056"/>
      <c r="AB334" s="1056"/>
      <c r="AC334" s="1056"/>
      <c r="AD334" s="1056"/>
      <c r="AE334" s="1056"/>
      <c r="AF334" s="1056"/>
      <c r="AG334" s="1056"/>
      <c r="AH334" s="1056"/>
      <c r="AI334" s="1056"/>
      <c r="AJ334" s="1056"/>
      <c r="AK334" s="1056"/>
      <c r="AL334" s="1056"/>
      <c r="AM334" s="1056"/>
      <c r="AN334" s="1056"/>
      <c r="AO334" s="1056"/>
      <c r="AP334" s="1056"/>
      <c r="AQ334" s="1056"/>
      <c r="AR334" s="1056"/>
      <c r="AS334" s="1056"/>
      <c r="AT334" s="1056"/>
      <c r="AU334" s="1456"/>
      <c r="AV334" s="1456"/>
      <c r="AW334" s="1456"/>
      <c r="AX334" s="1456"/>
      <c r="AY334" s="1456"/>
      <c r="AZ334" s="1456"/>
      <c r="BA334" s="1432"/>
      <c r="BB334" s="1432"/>
      <c r="BC334" s="1413"/>
    </row>
    <row r="335" spans="1:61">
      <c r="A335" s="924" t="s">
        <v>524</v>
      </c>
      <c r="F335" s="924" t="s">
        <v>524</v>
      </c>
      <c r="G335" s="317"/>
      <c r="O335" s="1648"/>
      <c r="P335" s="1648"/>
      <c r="Q335" s="1648"/>
      <c r="R335" s="1648"/>
      <c r="S335" s="1648"/>
      <c r="T335" s="1648"/>
      <c r="U335" s="1648"/>
      <c r="V335" s="1648"/>
      <c r="W335" s="1648"/>
      <c r="X335" s="1649"/>
      <c r="Y335" s="1109"/>
      <c r="Z335" s="1050"/>
      <c r="AA335" s="1050"/>
      <c r="AB335" s="1050"/>
      <c r="AC335" s="1050"/>
      <c r="AD335" s="1050"/>
      <c r="AE335" s="1050"/>
      <c r="AF335" s="1050"/>
      <c r="AG335" s="1050"/>
      <c r="AH335" s="1050"/>
      <c r="AI335" s="1050"/>
      <c r="AJ335" s="1050"/>
      <c r="AK335" s="1050"/>
      <c r="AL335" s="1050"/>
      <c r="AM335" s="1050"/>
      <c r="AN335" s="1050"/>
      <c r="AO335" s="1050"/>
      <c r="AP335" s="1050"/>
      <c r="AQ335" s="1050"/>
      <c r="AR335" s="1050"/>
      <c r="AS335" s="1050"/>
      <c r="AT335" s="1050"/>
      <c r="AU335" s="1050"/>
      <c r="AV335" s="1050"/>
      <c r="AW335" s="1050"/>
      <c r="AX335" s="1050"/>
      <c r="AY335" s="1050"/>
      <c r="AZ335" s="1050"/>
      <c r="BA335" s="1431"/>
      <c r="BB335" s="1431"/>
      <c r="BC335" s="1405"/>
    </row>
    <row r="336" spans="1:61">
      <c r="A336" s="828"/>
      <c r="B336" s="1093"/>
      <c r="C336" s="1509"/>
      <c r="D336" s="1509"/>
      <c r="E336" s="1328">
        <f t="shared" ref="E336:E365" si="210">IFERROR(D336/B336,0)</f>
        <v>0</v>
      </c>
      <c r="F336" s="829"/>
      <c r="G336" s="1036"/>
      <c r="H336" s="934"/>
      <c r="I336" s="840"/>
      <c r="J336" s="840"/>
      <c r="K336" s="577"/>
      <c r="L336" s="888">
        <f t="shared" ref="L336:L365" si="211">IFERROR(K336*H336,"")</f>
        <v>0</v>
      </c>
      <c r="M336" s="577"/>
      <c r="N336" s="577"/>
      <c r="O336" s="577"/>
      <c r="P336" s="577"/>
      <c r="Q336" s="577"/>
      <c r="R336" s="577"/>
      <c r="S336" s="577"/>
      <c r="T336" s="577"/>
      <c r="U336" s="577"/>
      <c r="V336" s="577"/>
      <c r="W336" s="580">
        <f t="shared" ref="W336:W365" si="212">IFERROR(IF(F336&lt;&gt;"GfB",(SUM(L336:O336,Q336,U336)*12+(S336+T336))*(100+$O$12+$O$13)%+((P336+R336+V336)*12),(SUM(L336:O336,Q336,U336)*12+(S336+T336))*(100+$O$15+$O$13)%+((P336+R336+V336)*12)),0)</f>
        <v>0</v>
      </c>
      <c r="X336" s="916">
        <f t="shared" ref="X336:X365" si="213">IF(ISERROR(W336/H336),0,(W336/H336))</f>
        <v>0</v>
      </c>
      <c r="Y336" s="1096"/>
      <c r="Z336" s="1140">
        <f t="shared" ref="Z336:Z365" si="214">(IF(AND($G336="PFK/BFK",$H336&gt;0,$K336&gt;0),($L336+$M336),0))</f>
        <v>0</v>
      </c>
      <c r="AA336" s="1083">
        <f t="shared" ref="AA336:AA365" si="215">(IF(AND($G336="PFK/BFK",$H336&gt;0,$K336&gt;0),$N336,0))</f>
        <v>0</v>
      </c>
      <c r="AB336" s="1083">
        <f t="shared" ref="AB336:AB365" si="216">(IF(AND($G336="PFK/BFK",$H336&gt;0,$K336&gt;0),($O336+$P336),0))</f>
        <v>0</v>
      </c>
      <c r="AC336" s="1083">
        <f t="shared" ref="AC336:AC365" si="217">(IF(AND($G336="PFK/BFK",$H336&gt;0,$K336&gt;0),(($S336+$T336)/12),0))</f>
        <v>0</v>
      </c>
      <c r="AD336" s="1141">
        <f t="shared" ref="AD336:AD365" si="218">(IF(AND($G336="PK/BK",$H336&gt;0,$K336&gt;0),($L336+$M336),0))</f>
        <v>0</v>
      </c>
      <c r="AE336" s="1084">
        <f t="shared" ref="AE336:AE365" si="219">(IF(AND($G336="PK/BK",$H336&gt;0,$K336&gt;0),$N336,0))</f>
        <v>0</v>
      </c>
      <c r="AF336" s="1084">
        <f t="shared" ref="AF336:AF365" si="220">(IF(AND($G336="PK/BK",$H336&gt;0,$K336&gt;0),($O336+$P336),0))</f>
        <v>0</v>
      </c>
      <c r="AG336" s="1084">
        <f t="shared" ref="AG336:AG365" si="221">(IF(AND($G336="PK/BK",$H336&gt;0,$K336&gt;0),(($S336+$T336)/12),0))</f>
        <v>0</v>
      </c>
      <c r="AH336" s="1142">
        <f t="shared" ref="AH336:AH365" si="222">(IF(AND($G336="PK/BK o.",$H336&gt;0,$K336&gt;0),($L336+$M336),0))</f>
        <v>0</v>
      </c>
      <c r="AI336" s="1085">
        <f t="shared" ref="AI336:AI365" si="223">(IF(AND($G336="PK/BK o.",$H336&gt;0,$K336&gt;0),$N336,0))</f>
        <v>0</v>
      </c>
      <c r="AJ336" s="1085">
        <f t="shared" ref="AJ336:AJ365" si="224">(IF(AND($G336="PK/BK o.",$H336&gt;0,$K336&gt;0),($O336+$P336),0))</f>
        <v>0</v>
      </c>
      <c r="AK336" s="1085">
        <f t="shared" ref="AK336:AK365" si="225">(IF(AND($G336="PK/BK o.",$H336&gt;0,$K336&gt;0),(($S336+$T336)/12),0))</f>
        <v>0</v>
      </c>
      <c r="AL336" s="1067">
        <f t="shared" ref="AL336:AL365" si="226">IF(AND($G336="PFK/BFK",$H336&gt;0,$K336&gt;0),$H336,0)</f>
        <v>0</v>
      </c>
      <c r="AM336" s="1067">
        <f t="shared" ref="AM336:AM365" si="227">IF(AND($G336="PK/BK",$H336&gt;0,$K336&gt;0),$H336,0)</f>
        <v>0</v>
      </c>
      <c r="AN336" s="1067">
        <f t="shared" ref="AN336:AN365" si="228">IF(AND($G336="PK/BK o.",$H336&gt;0,$K336&gt;0),$H336,0)</f>
        <v>0</v>
      </c>
      <c r="AO336" s="1068">
        <f t="shared" ref="AO336:AO365" si="229">IF(AND($G336="PFK/BFK",$H336&gt;0,$K336&gt;0),$W336,0)</f>
        <v>0</v>
      </c>
      <c r="AP336" s="1068">
        <f t="shared" ref="AP336:AP365" si="230">IF(AND($G336="PK/BK",$H336&gt;0,$K336&gt;0),$W336,0)</f>
        <v>0</v>
      </c>
      <c r="AQ336" s="1068">
        <f t="shared" ref="AQ336:AQ365" si="231">IF(AND($G336="PK/BK o.",$H336&gt;0,$K336&gt;0),$W336,0)</f>
        <v>0</v>
      </c>
      <c r="AR336" s="1382"/>
      <c r="AS336" s="1382"/>
      <c r="AT336" s="1382"/>
      <c r="AU336" s="1449"/>
      <c r="AV336" s="1449"/>
      <c r="AW336" s="1449"/>
      <c r="AX336" s="1449"/>
      <c r="AY336" s="1449"/>
      <c r="AZ336" s="1449"/>
      <c r="BA336" s="1424"/>
      <c r="BB336" s="1424"/>
      <c r="BC336" s="1406"/>
    </row>
    <row r="337" spans="1:55">
      <c r="A337" s="828"/>
      <c r="B337" s="1093"/>
      <c r="C337" s="1509"/>
      <c r="D337" s="1509"/>
      <c r="E337" s="1328">
        <f t="shared" si="210"/>
        <v>0</v>
      </c>
      <c r="F337" s="828"/>
      <c r="G337" s="1035"/>
      <c r="H337" s="934"/>
      <c r="I337" s="840"/>
      <c r="J337" s="840"/>
      <c r="K337" s="577"/>
      <c r="L337" s="888">
        <f t="shared" si="211"/>
        <v>0</v>
      </c>
      <c r="M337" s="577"/>
      <c r="N337" s="577"/>
      <c r="O337" s="577"/>
      <c r="P337" s="577"/>
      <c r="Q337" s="577"/>
      <c r="R337" s="577"/>
      <c r="S337" s="577"/>
      <c r="T337" s="577"/>
      <c r="U337" s="577"/>
      <c r="V337" s="577"/>
      <c r="W337" s="580">
        <f t="shared" si="212"/>
        <v>0</v>
      </c>
      <c r="X337" s="916">
        <f t="shared" ref="X337:X357" si="232">IF(ISERROR(W337/H337),0,(W337/H337))</f>
        <v>0</v>
      </c>
      <c r="Y337" s="1096"/>
      <c r="Z337" s="1140">
        <f t="shared" si="214"/>
        <v>0</v>
      </c>
      <c r="AA337" s="1083">
        <f t="shared" si="215"/>
        <v>0</v>
      </c>
      <c r="AB337" s="1083">
        <f t="shared" si="216"/>
        <v>0</v>
      </c>
      <c r="AC337" s="1083">
        <f t="shared" si="217"/>
        <v>0</v>
      </c>
      <c r="AD337" s="1141">
        <f t="shared" si="218"/>
        <v>0</v>
      </c>
      <c r="AE337" s="1084">
        <f t="shared" si="219"/>
        <v>0</v>
      </c>
      <c r="AF337" s="1084">
        <f t="shared" si="220"/>
        <v>0</v>
      </c>
      <c r="AG337" s="1084">
        <f t="shared" si="221"/>
        <v>0</v>
      </c>
      <c r="AH337" s="1142">
        <f t="shared" si="222"/>
        <v>0</v>
      </c>
      <c r="AI337" s="1085">
        <f t="shared" si="223"/>
        <v>0</v>
      </c>
      <c r="AJ337" s="1085">
        <f t="shared" si="224"/>
        <v>0</v>
      </c>
      <c r="AK337" s="1085">
        <f t="shared" si="225"/>
        <v>0</v>
      </c>
      <c r="AL337" s="1067">
        <f t="shared" si="226"/>
        <v>0</v>
      </c>
      <c r="AM337" s="1067">
        <f t="shared" si="227"/>
        <v>0</v>
      </c>
      <c r="AN337" s="1067">
        <f t="shared" si="228"/>
        <v>0</v>
      </c>
      <c r="AO337" s="1068">
        <f t="shared" si="229"/>
        <v>0</v>
      </c>
      <c r="AP337" s="1068">
        <f t="shared" si="230"/>
        <v>0</v>
      </c>
      <c r="AQ337" s="1068">
        <f t="shared" si="231"/>
        <v>0</v>
      </c>
      <c r="AR337" s="1382"/>
      <c r="AS337" s="1382"/>
      <c r="AT337" s="1382"/>
      <c r="AU337" s="1449"/>
      <c r="AV337" s="1449"/>
      <c r="AW337" s="1449"/>
      <c r="AX337" s="1449"/>
      <c r="AY337" s="1449"/>
      <c r="AZ337" s="1449"/>
      <c r="BA337" s="1424"/>
      <c r="BB337" s="1424"/>
      <c r="BC337" s="1406"/>
    </row>
    <row r="338" spans="1:55">
      <c r="A338" s="828"/>
      <c r="B338" s="1093"/>
      <c r="C338" s="1509"/>
      <c r="D338" s="1509"/>
      <c r="E338" s="1328">
        <f t="shared" si="210"/>
        <v>0</v>
      </c>
      <c r="F338" s="828"/>
      <c r="G338" s="1035"/>
      <c r="H338" s="934"/>
      <c r="I338" s="840"/>
      <c r="J338" s="840"/>
      <c r="K338" s="577"/>
      <c r="L338" s="888">
        <f t="shared" si="211"/>
        <v>0</v>
      </c>
      <c r="M338" s="577"/>
      <c r="N338" s="577"/>
      <c r="O338" s="577"/>
      <c r="P338" s="577"/>
      <c r="Q338" s="577"/>
      <c r="R338" s="577"/>
      <c r="S338" s="577"/>
      <c r="T338" s="577"/>
      <c r="U338" s="577"/>
      <c r="V338" s="577"/>
      <c r="W338" s="580">
        <f t="shared" si="212"/>
        <v>0</v>
      </c>
      <c r="X338" s="916">
        <f t="shared" si="232"/>
        <v>0</v>
      </c>
      <c r="Y338" s="1096"/>
      <c r="Z338" s="1140">
        <f t="shared" si="214"/>
        <v>0</v>
      </c>
      <c r="AA338" s="1083">
        <f t="shared" si="215"/>
        <v>0</v>
      </c>
      <c r="AB338" s="1083">
        <f t="shared" si="216"/>
        <v>0</v>
      </c>
      <c r="AC338" s="1083">
        <f t="shared" si="217"/>
        <v>0</v>
      </c>
      <c r="AD338" s="1141">
        <f t="shared" si="218"/>
        <v>0</v>
      </c>
      <c r="AE338" s="1084">
        <f t="shared" si="219"/>
        <v>0</v>
      </c>
      <c r="AF338" s="1084">
        <f t="shared" si="220"/>
        <v>0</v>
      </c>
      <c r="AG338" s="1084">
        <f t="shared" si="221"/>
        <v>0</v>
      </c>
      <c r="AH338" s="1142">
        <f t="shared" si="222"/>
        <v>0</v>
      </c>
      <c r="AI338" s="1085">
        <f t="shared" si="223"/>
        <v>0</v>
      </c>
      <c r="AJ338" s="1085">
        <f t="shared" si="224"/>
        <v>0</v>
      </c>
      <c r="AK338" s="1085">
        <f t="shared" si="225"/>
        <v>0</v>
      </c>
      <c r="AL338" s="1067">
        <f t="shared" si="226"/>
        <v>0</v>
      </c>
      <c r="AM338" s="1067">
        <f t="shared" si="227"/>
        <v>0</v>
      </c>
      <c r="AN338" s="1067">
        <f t="shared" si="228"/>
        <v>0</v>
      </c>
      <c r="AO338" s="1068">
        <f t="shared" si="229"/>
        <v>0</v>
      </c>
      <c r="AP338" s="1068">
        <f t="shared" si="230"/>
        <v>0</v>
      </c>
      <c r="AQ338" s="1068">
        <f t="shared" si="231"/>
        <v>0</v>
      </c>
      <c r="AR338" s="1382"/>
      <c r="AS338" s="1382"/>
      <c r="AT338" s="1382"/>
      <c r="AU338" s="1449"/>
      <c r="AV338" s="1449"/>
      <c r="AW338" s="1449"/>
      <c r="AX338" s="1449"/>
      <c r="AY338" s="1449"/>
      <c r="AZ338" s="1449"/>
      <c r="BA338" s="1424"/>
      <c r="BB338" s="1424"/>
      <c r="BC338" s="1406"/>
    </row>
    <row r="339" spans="1:55">
      <c r="A339" s="828"/>
      <c r="B339" s="1093"/>
      <c r="C339" s="1509"/>
      <c r="D339" s="1509"/>
      <c r="E339" s="1328">
        <f t="shared" si="210"/>
        <v>0</v>
      </c>
      <c r="F339" s="828"/>
      <c r="G339" s="1035"/>
      <c r="H339" s="934"/>
      <c r="I339" s="840"/>
      <c r="J339" s="840"/>
      <c r="K339" s="577"/>
      <c r="L339" s="888">
        <f t="shared" si="211"/>
        <v>0</v>
      </c>
      <c r="M339" s="577"/>
      <c r="N339" s="577"/>
      <c r="O339" s="577"/>
      <c r="P339" s="577"/>
      <c r="Q339" s="577"/>
      <c r="R339" s="577"/>
      <c r="S339" s="577"/>
      <c r="T339" s="577"/>
      <c r="U339" s="577"/>
      <c r="V339" s="577"/>
      <c r="W339" s="580">
        <f t="shared" si="212"/>
        <v>0</v>
      </c>
      <c r="X339" s="916">
        <f t="shared" si="232"/>
        <v>0</v>
      </c>
      <c r="Y339" s="1096"/>
      <c r="Z339" s="1140">
        <f t="shared" si="214"/>
        <v>0</v>
      </c>
      <c r="AA339" s="1083">
        <f t="shared" si="215"/>
        <v>0</v>
      </c>
      <c r="AB339" s="1083">
        <f t="shared" si="216"/>
        <v>0</v>
      </c>
      <c r="AC339" s="1083">
        <f t="shared" si="217"/>
        <v>0</v>
      </c>
      <c r="AD339" s="1141">
        <f t="shared" si="218"/>
        <v>0</v>
      </c>
      <c r="AE339" s="1084">
        <f t="shared" si="219"/>
        <v>0</v>
      </c>
      <c r="AF339" s="1084">
        <f t="shared" si="220"/>
        <v>0</v>
      </c>
      <c r="AG339" s="1084">
        <f t="shared" si="221"/>
        <v>0</v>
      </c>
      <c r="AH339" s="1142">
        <f t="shared" si="222"/>
        <v>0</v>
      </c>
      <c r="AI339" s="1085">
        <f t="shared" si="223"/>
        <v>0</v>
      </c>
      <c r="AJ339" s="1085">
        <f t="shared" si="224"/>
        <v>0</v>
      </c>
      <c r="AK339" s="1085">
        <f t="shared" si="225"/>
        <v>0</v>
      </c>
      <c r="AL339" s="1067">
        <f t="shared" si="226"/>
        <v>0</v>
      </c>
      <c r="AM339" s="1067">
        <f t="shared" si="227"/>
        <v>0</v>
      </c>
      <c r="AN339" s="1067">
        <f t="shared" si="228"/>
        <v>0</v>
      </c>
      <c r="AO339" s="1068">
        <f t="shared" si="229"/>
        <v>0</v>
      </c>
      <c r="AP339" s="1068">
        <f t="shared" si="230"/>
        <v>0</v>
      </c>
      <c r="AQ339" s="1068">
        <f t="shared" si="231"/>
        <v>0</v>
      </c>
      <c r="AR339" s="1382"/>
      <c r="AS339" s="1382"/>
      <c r="AT339" s="1382"/>
      <c r="AU339" s="1449"/>
      <c r="AV339" s="1449"/>
      <c r="AW339" s="1449"/>
      <c r="AX339" s="1449"/>
      <c r="AY339" s="1449"/>
      <c r="AZ339" s="1449"/>
      <c r="BA339" s="1424"/>
      <c r="BB339" s="1424"/>
      <c r="BC339" s="1406"/>
    </row>
    <row r="340" spans="1:55">
      <c r="A340" s="828"/>
      <c r="B340" s="1093"/>
      <c r="C340" s="1509"/>
      <c r="D340" s="1509"/>
      <c r="E340" s="1328">
        <f t="shared" si="210"/>
        <v>0</v>
      </c>
      <c r="F340" s="828"/>
      <c r="G340" s="1035"/>
      <c r="H340" s="934"/>
      <c r="I340" s="840"/>
      <c r="J340" s="840"/>
      <c r="K340" s="577"/>
      <c r="L340" s="888">
        <f t="shared" si="211"/>
        <v>0</v>
      </c>
      <c r="M340" s="577"/>
      <c r="N340" s="577"/>
      <c r="O340" s="577"/>
      <c r="P340" s="577"/>
      <c r="Q340" s="577"/>
      <c r="R340" s="577"/>
      <c r="S340" s="577"/>
      <c r="T340" s="577"/>
      <c r="U340" s="577"/>
      <c r="V340" s="577"/>
      <c r="W340" s="580">
        <f t="shared" si="212"/>
        <v>0</v>
      </c>
      <c r="X340" s="916">
        <f t="shared" si="232"/>
        <v>0</v>
      </c>
      <c r="Y340" s="1096"/>
      <c r="Z340" s="1140">
        <f t="shared" si="214"/>
        <v>0</v>
      </c>
      <c r="AA340" s="1083">
        <f t="shared" si="215"/>
        <v>0</v>
      </c>
      <c r="AB340" s="1083">
        <f t="shared" si="216"/>
        <v>0</v>
      </c>
      <c r="AC340" s="1083">
        <f t="shared" si="217"/>
        <v>0</v>
      </c>
      <c r="AD340" s="1141">
        <f t="shared" si="218"/>
        <v>0</v>
      </c>
      <c r="AE340" s="1084">
        <f t="shared" si="219"/>
        <v>0</v>
      </c>
      <c r="AF340" s="1084">
        <f t="shared" si="220"/>
        <v>0</v>
      </c>
      <c r="AG340" s="1084">
        <f t="shared" si="221"/>
        <v>0</v>
      </c>
      <c r="AH340" s="1142">
        <f t="shared" si="222"/>
        <v>0</v>
      </c>
      <c r="AI340" s="1085">
        <f t="shared" si="223"/>
        <v>0</v>
      </c>
      <c r="AJ340" s="1085">
        <f t="shared" si="224"/>
        <v>0</v>
      </c>
      <c r="AK340" s="1085">
        <f t="shared" si="225"/>
        <v>0</v>
      </c>
      <c r="AL340" s="1067">
        <f t="shared" si="226"/>
        <v>0</v>
      </c>
      <c r="AM340" s="1067">
        <f t="shared" si="227"/>
        <v>0</v>
      </c>
      <c r="AN340" s="1067">
        <f t="shared" si="228"/>
        <v>0</v>
      </c>
      <c r="AO340" s="1068">
        <f t="shared" si="229"/>
        <v>0</v>
      </c>
      <c r="AP340" s="1068">
        <f t="shared" si="230"/>
        <v>0</v>
      </c>
      <c r="AQ340" s="1068">
        <f t="shared" si="231"/>
        <v>0</v>
      </c>
      <c r="AR340" s="1382"/>
      <c r="AS340" s="1382"/>
      <c r="AT340" s="1382"/>
      <c r="AU340" s="1449"/>
      <c r="AV340" s="1449"/>
      <c r="AW340" s="1449"/>
      <c r="AX340" s="1449"/>
      <c r="AY340" s="1449"/>
      <c r="AZ340" s="1449"/>
      <c r="BA340" s="1424"/>
      <c r="BB340" s="1424"/>
      <c r="BC340" s="1406"/>
    </row>
    <row r="341" spans="1:55">
      <c r="A341" s="828"/>
      <c r="B341" s="1093"/>
      <c r="C341" s="1509"/>
      <c r="D341" s="1509"/>
      <c r="E341" s="1328">
        <f t="shared" si="210"/>
        <v>0</v>
      </c>
      <c r="F341" s="828"/>
      <c r="G341" s="1035"/>
      <c r="H341" s="934"/>
      <c r="I341" s="840"/>
      <c r="J341" s="840"/>
      <c r="K341" s="577"/>
      <c r="L341" s="888">
        <f t="shared" si="211"/>
        <v>0</v>
      </c>
      <c r="M341" s="577"/>
      <c r="N341" s="577"/>
      <c r="O341" s="577"/>
      <c r="P341" s="577"/>
      <c r="Q341" s="577"/>
      <c r="R341" s="577"/>
      <c r="S341" s="577"/>
      <c r="T341" s="577"/>
      <c r="U341" s="577"/>
      <c r="V341" s="577"/>
      <c r="W341" s="580">
        <f t="shared" si="212"/>
        <v>0</v>
      </c>
      <c r="X341" s="916">
        <f t="shared" si="232"/>
        <v>0</v>
      </c>
      <c r="Y341" s="1096"/>
      <c r="Z341" s="1140">
        <f t="shared" si="214"/>
        <v>0</v>
      </c>
      <c r="AA341" s="1083">
        <f t="shared" si="215"/>
        <v>0</v>
      </c>
      <c r="AB341" s="1083">
        <f t="shared" si="216"/>
        <v>0</v>
      </c>
      <c r="AC341" s="1083">
        <f t="shared" si="217"/>
        <v>0</v>
      </c>
      <c r="AD341" s="1141">
        <f t="shared" si="218"/>
        <v>0</v>
      </c>
      <c r="AE341" s="1084">
        <f t="shared" si="219"/>
        <v>0</v>
      </c>
      <c r="AF341" s="1084">
        <f t="shared" si="220"/>
        <v>0</v>
      </c>
      <c r="AG341" s="1084">
        <f t="shared" si="221"/>
        <v>0</v>
      </c>
      <c r="AH341" s="1142">
        <f t="shared" si="222"/>
        <v>0</v>
      </c>
      <c r="AI341" s="1085">
        <f t="shared" si="223"/>
        <v>0</v>
      </c>
      <c r="AJ341" s="1085">
        <f t="shared" si="224"/>
        <v>0</v>
      </c>
      <c r="AK341" s="1085">
        <f t="shared" si="225"/>
        <v>0</v>
      </c>
      <c r="AL341" s="1067">
        <f t="shared" si="226"/>
        <v>0</v>
      </c>
      <c r="AM341" s="1067">
        <f t="shared" si="227"/>
        <v>0</v>
      </c>
      <c r="AN341" s="1067">
        <f t="shared" si="228"/>
        <v>0</v>
      </c>
      <c r="AO341" s="1068">
        <f t="shared" si="229"/>
        <v>0</v>
      </c>
      <c r="AP341" s="1068">
        <f t="shared" si="230"/>
        <v>0</v>
      </c>
      <c r="AQ341" s="1068">
        <f t="shared" si="231"/>
        <v>0</v>
      </c>
      <c r="AR341" s="1382"/>
      <c r="AS341" s="1382"/>
      <c r="AT341" s="1382"/>
      <c r="AU341" s="1449"/>
      <c r="AV341" s="1449"/>
      <c r="AW341" s="1449"/>
      <c r="AX341" s="1449"/>
      <c r="AY341" s="1449"/>
      <c r="AZ341" s="1449"/>
      <c r="BA341" s="1424"/>
      <c r="BB341" s="1424"/>
      <c r="BC341" s="1406"/>
    </row>
    <row r="342" spans="1:55">
      <c r="A342" s="828"/>
      <c r="B342" s="1093"/>
      <c r="C342" s="1509"/>
      <c r="D342" s="1509"/>
      <c r="E342" s="1328">
        <f t="shared" si="210"/>
        <v>0</v>
      </c>
      <c r="F342" s="828"/>
      <c r="G342" s="1035"/>
      <c r="H342" s="934"/>
      <c r="I342" s="840"/>
      <c r="J342" s="840"/>
      <c r="K342" s="577"/>
      <c r="L342" s="888">
        <f t="shared" si="211"/>
        <v>0</v>
      </c>
      <c r="M342" s="577"/>
      <c r="N342" s="577"/>
      <c r="O342" s="577"/>
      <c r="P342" s="577"/>
      <c r="Q342" s="577"/>
      <c r="R342" s="577"/>
      <c r="S342" s="577"/>
      <c r="T342" s="577"/>
      <c r="U342" s="577"/>
      <c r="V342" s="577"/>
      <c r="W342" s="580">
        <f t="shared" si="212"/>
        <v>0</v>
      </c>
      <c r="X342" s="916">
        <f t="shared" si="232"/>
        <v>0</v>
      </c>
      <c r="Y342" s="1096"/>
      <c r="Z342" s="1140">
        <f t="shared" si="214"/>
        <v>0</v>
      </c>
      <c r="AA342" s="1083">
        <f t="shared" si="215"/>
        <v>0</v>
      </c>
      <c r="AB342" s="1083">
        <f t="shared" si="216"/>
        <v>0</v>
      </c>
      <c r="AC342" s="1083">
        <f t="shared" si="217"/>
        <v>0</v>
      </c>
      <c r="AD342" s="1141">
        <f t="shared" si="218"/>
        <v>0</v>
      </c>
      <c r="AE342" s="1084">
        <f t="shared" si="219"/>
        <v>0</v>
      </c>
      <c r="AF342" s="1084">
        <f t="shared" si="220"/>
        <v>0</v>
      </c>
      <c r="AG342" s="1084">
        <f t="shared" si="221"/>
        <v>0</v>
      </c>
      <c r="AH342" s="1142">
        <f t="shared" si="222"/>
        <v>0</v>
      </c>
      <c r="AI342" s="1085">
        <f t="shared" si="223"/>
        <v>0</v>
      </c>
      <c r="AJ342" s="1085">
        <f t="shared" si="224"/>
        <v>0</v>
      </c>
      <c r="AK342" s="1085">
        <f t="shared" si="225"/>
        <v>0</v>
      </c>
      <c r="AL342" s="1067">
        <f t="shared" si="226"/>
        <v>0</v>
      </c>
      <c r="AM342" s="1067">
        <f t="shared" si="227"/>
        <v>0</v>
      </c>
      <c r="AN342" s="1067">
        <f t="shared" si="228"/>
        <v>0</v>
      </c>
      <c r="AO342" s="1068">
        <f t="shared" si="229"/>
        <v>0</v>
      </c>
      <c r="AP342" s="1068">
        <f t="shared" si="230"/>
        <v>0</v>
      </c>
      <c r="AQ342" s="1068">
        <f t="shared" si="231"/>
        <v>0</v>
      </c>
      <c r="AR342" s="1382"/>
      <c r="AS342" s="1382"/>
      <c r="AT342" s="1382"/>
      <c r="AU342" s="1449"/>
      <c r="AV342" s="1449"/>
      <c r="AW342" s="1449"/>
      <c r="AX342" s="1449"/>
      <c r="AY342" s="1449"/>
      <c r="AZ342" s="1449"/>
      <c r="BA342" s="1424"/>
      <c r="BB342" s="1424"/>
      <c r="BC342" s="1406"/>
    </row>
    <row r="343" spans="1:55">
      <c r="A343" s="828"/>
      <c r="B343" s="1093"/>
      <c r="C343" s="1509"/>
      <c r="D343" s="1509"/>
      <c r="E343" s="1328">
        <f t="shared" si="210"/>
        <v>0</v>
      </c>
      <c r="F343" s="828"/>
      <c r="G343" s="1035"/>
      <c r="H343" s="934"/>
      <c r="I343" s="840"/>
      <c r="J343" s="840"/>
      <c r="K343" s="577"/>
      <c r="L343" s="888">
        <f t="shared" si="211"/>
        <v>0</v>
      </c>
      <c r="M343" s="577"/>
      <c r="N343" s="577"/>
      <c r="O343" s="577"/>
      <c r="P343" s="577"/>
      <c r="Q343" s="577"/>
      <c r="R343" s="577"/>
      <c r="S343" s="577"/>
      <c r="T343" s="577"/>
      <c r="U343" s="577"/>
      <c r="V343" s="577"/>
      <c r="W343" s="580">
        <f t="shared" si="212"/>
        <v>0</v>
      </c>
      <c r="X343" s="916">
        <f t="shared" si="232"/>
        <v>0</v>
      </c>
      <c r="Y343" s="1096"/>
      <c r="Z343" s="1140">
        <f t="shared" si="214"/>
        <v>0</v>
      </c>
      <c r="AA343" s="1083">
        <f t="shared" si="215"/>
        <v>0</v>
      </c>
      <c r="AB343" s="1083">
        <f t="shared" si="216"/>
        <v>0</v>
      </c>
      <c r="AC343" s="1083">
        <f t="shared" si="217"/>
        <v>0</v>
      </c>
      <c r="AD343" s="1141">
        <f t="shared" si="218"/>
        <v>0</v>
      </c>
      <c r="AE343" s="1084">
        <f t="shared" si="219"/>
        <v>0</v>
      </c>
      <c r="AF343" s="1084">
        <f t="shared" si="220"/>
        <v>0</v>
      </c>
      <c r="AG343" s="1084">
        <f t="shared" si="221"/>
        <v>0</v>
      </c>
      <c r="AH343" s="1142">
        <f t="shared" si="222"/>
        <v>0</v>
      </c>
      <c r="AI343" s="1085">
        <f t="shared" si="223"/>
        <v>0</v>
      </c>
      <c r="AJ343" s="1085">
        <f t="shared" si="224"/>
        <v>0</v>
      </c>
      <c r="AK343" s="1085">
        <f t="shared" si="225"/>
        <v>0</v>
      </c>
      <c r="AL343" s="1067">
        <f t="shared" si="226"/>
        <v>0</v>
      </c>
      <c r="AM343" s="1067">
        <f t="shared" si="227"/>
        <v>0</v>
      </c>
      <c r="AN343" s="1067">
        <f t="shared" si="228"/>
        <v>0</v>
      </c>
      <c r="AO343" s="1068">
        <f t="shared" si="229"/>
        <v>0</v>
      </c>
      <c r="AP343" s="1068">
        <f t="shared" si="230"/>
        <v>0</v>
      </c>
      <c r="AQ343" s="1068">
        <f t="shared" si="231"/>
        <v>0</v>
      </c>
      <c r="AR343" s="1382"/>
      <c r="AS343" s="1382"/>
      <c r="AT343" s="1382"/>
      <c r="AU343" s="1449"/>
      <c r="AV343" s="1449"/>
      <c r="AW343" s="1449"/>
      <c r="AX343" s="1449"/>
      <c r="AY343" s="1449"/>
      <c r="AZ343" s="1449"/>
      <c r="BA343" s="1424"/>
      <c r="BB343" s="1424"/>
      <c r="BC343" s="1406"/>
    </row>
    <row r="344" spans="1:55">
      <c r="A344" s="828"/>
      <c r="B344" s="1093"/>
      <c r="C344" s="1509"/>
      <c r="D344" s="1509"/>
      <c r="E344" s="1328">
        <f t="shared" si="210"/>
        <v>0</v>
      </c>
      <c r="F344" s="828"/>
      <c r="G344" s="1035"/>
      <c r="H344" s="934"/>
      <c r="I344" s="840"/>
      <c r="J344" s="840"/>
      <c r="K344" s="577"/>
      <c r="L344" s="888">
        <f t="shared" si="211"/>
        <v>0</v>
      </c>
      <c r="M344" s="577"/>
      <c r="N344" s="577"/>
      <c r="O344" s="577"/>
      <c r="P344" s="577"/>
      <c r="Q344" s="577"/>
      <c r="R344" s="577"/>
      <c r="S344" s="577"/>
      <c r="T344" s="577"/>
      <c r="U344" s="577"/>
      <c r="V344" s="577"/>
      <c r="W344" s="580">
        <f t="shared" si="212"/>
        <v>0</v>
      </c>
      <c r="X344" s="916">
        <f t="shared" si="232"/>
        <v>0</v>
      </c>
      <c r="Y344" s="1096"/>
      <c r="Z344" s="1140">
        <f t="shared" si="214"/>
        <v>0</v>
      </c>
      <c r="AA344" s="1083">
        <f t="shared" si="215"/>
        <v>0</v>
      </c>
      <c r="AB344" s="1083">
        <f t="shared" si="216"/>
        <v>0</v>
      </c>
      <c r="AC344" s="1083">
        <f t="shared" si="217"/>
        <v>0</v>
      </c>
      <c r="AD344" s="1141">
        <f t="shared" si="218"/>
        <v>0</v>
      </c>
      <c r="AE344" s="1084">
        <f t="shared" si="219"/>
        <v>0</v>
      </c>
      <c r="AF344" s="1084">
        <f t="shared" si="220"/>
        <v>0</v>
      </c>
      <c r="AG344" s="1084">
        <f t="shared" si="221"/>
        <v>0</v>
      </c>
      <c r="AH344" s="1142">
        <f t="shared" si="222"/>
        <v>0</v>
      </c>
      <c r="AI344" s="1085">
        <f t="shared" si="223"/>
        <v>0</v>
      </c>
      <c r="AJ344" s="1085">
        <f t="shared" si="224"/>
        <v>0</v>
      </c>
      <c r="AK344" s="1085">
        <f t="shared" si="225"/>
        <v>0</v>
      </c>
      <c r="AL344" s="1067">
        <f t="shared" si="226"/>
        <v>0</v>
      </c>
      <c r="AM344" s="1067">
        <f t="shared" si="227"/>
        <v>0</v>
      </c>
      <c r="AN344" s="1067">
        <f t="shared" si="228"/>
        <v>0</v>
      </c>
      <c r="AO344" s="1068">
        <f t="shared" si="229"/>
        <v>0</v>
      </c>
      <c r="AP344" s="1068">
        <f t="shared" si="230"/>
        <v>0</v>
      </c>
      <c r="AQ344" s="1068">
        <f t="shared" si="231"/>
        <v>0</v>
      </c>
      <c r="AR344" s="1382"/>
      <c r="AS344" s="1382"/>
      <c r="AT344" s="1382"/>
      <c r="AU344" s="1449"/>
      <c r="AV344" s="1449"/>
      <c r="AW344" s="1449"/>
      <c r="AX344" s="1449"/>
      <c r="AY344" s="1449"/>
      <c r="AZ344" s="1449"/>
      <c r="BA344" s="1424"/>
      <c r="BB344" s="1424"/>
      <c r="BC344" s="1406"/>
    </row>
    <row r="345" spans="1:55">
      <c r="A345" s="828"/>
      <c r="B345" s="1093"/>
      <c r="C345" s="1509"/>
      <c r="D345" s="1509"/>
      <c r="E345" s="1328">
        <f t="shared" si="210"/>
        <v>0</v>
      </c>
      <c r="F345" s="828"/>
      <c r="G345" s="1035"/>
      <c r="H345" s="934"/>
      <c r="I345" s="840"/>
      <c r="J345" s="840"/>
      <c r="K345" s="577"/>
      <c r="L345" s="888">
        <f t="shared" si="211"/>
        <v>0</v>
      </c>
      <c r="M345" s="577"/>
      <c r="N345" s="577"/>
      <c r="O345" s="577"/>
      <c r="P345" s="577"/>
      <c r="Q345" s="577"/>
      <c r="R345" s="577"/>
      <c r="S345" s="577"/>
      <c r="T345" s="577"/>
      <c r="U345" s="577"/>
      <c r="V345" s="577"/>
      <c r="W345" s="580">
        <f t="shared" si="212"/>
        <v>0</v>
      </c>
      <c r="X345" s="916">
        <f t="shared" si="232"/>
        <v>0</v>
      </c>
      <c r="Y345" s="1096"/>
      <c r="Z345" s="1140">
        <f t="shared" si="214"/>
        <v>0</v>
      </c>
      <c r="AA345" s="1083">
        <f t="shared" si="215"/>
        <v>0</v>
      </c>
      <c r="AB345" s="1083">
        <f t="shared" si="216"/>
        <v>0</v>
      </c>
      <c r="AC345" s="1083">
        <f t="shared" si="217"/>
        <v>0</v>
      </c>
      <c r="AD345" s="1141">
        <f t="shared" si="218"/>
        <v>0</v>
      </c>
      <c r="AE345" s="1084">
        <f t="shared" si="219"/>
        <v>0</v>
      </c>
      <c r="AF345" s="1084">
        <f t="shared" si="220"/>
        <v>0</v>
      </c>
      <c r="AG345" s="1084">
        <f t="shared" si="221"/>
        <v>0</v>
      </c>
      <c r="AH345" s="1142">
        <f t="shared" si="222"/>
        <v>0</v>
      </c>
      <c r="AI345" s="1085">
        <f t="shared" si="223"/>
        <v>0</v>
      </c>
      <c r="AJ345" s="1085">
        <f t="shared" si="224"/>
        <v>0</v>
      </c>
      <c r="AK345" s="1085">
        <f t="shared" si="225"/>
        <v>0</v>
      </c>
      <c r="AL345" s="1067">
        <f t="shared" si="226"/>
        <v>0</v>
      </c>
      <c r="AM345" s="1067">
        <f t="shared" si="227"/>
        <v>0</v>
      </c>
      <c r="AN345" s="1067">
        <f t="shared" si="228"/>
        <v>0</v>
      </c>
      <c r="AO345" s="1068">
        <f t="shared" si="229"/>
        <v>0</v>
      </c>
      <c r="AP345" s="1068">
        <f t="shared" si="230"/>
        <v>0</v>
      </c>
      <c r="AQ345" s="1068">
        <f t="shared" si="231"/>
        <v>0</v>
      </c>
      <c r="AR345" s="1382"/>
      <c r="AS345" s="1382"/>
      <c r="AT345" s="1382"/>
      <c r="AU345" s="1449"/>
      <c r="AV345" s="1449"/>
      <c r="AW345" s="1449"/>
      <c r="AX345" s="1449"/>
      <c r="AY345" s="1449"/>
      <c r="AZ345" s="1449"/>
      <c r="BA345" s="1424"/>
      <c r="BB345" s="1424"/>
      <c r="BC345" s="1406"/>
    </row>
    <row r="346" spans="1:55">
      <c r="A346" s="828"/>
      <c r="B346" s="1093"/>
      <c r="C346" s="1509"/>
      <c r="D346" s="1509"/>
      <c r="E346" s="1328">
        <f t="shared" si="210"/>
        <v>0</v>
      </c>
      <c r="F346" s="828"/>
      <c r="G346" s="1035"/>
      <c r="H346" s="934"/>
      <c r="I346" s="840"/>
      <c r="J346" s="840"/>
      <c r="K346" s="577"/>
      <c r="L346" s="888">
        <f t="shared" si="211"/>
        <v>0</v>
      </c>
      <c r="M346" s="577"/>
      <c r="N346" s="577"/>
      <c r="O346" s="577"/>
      <c r="P346" s="577"/>
      <c r="Q346" s="577"/>
      <c r="R346" s="577"/>
      <c r="S346" s="577"/>
      <c r="T346" s="577"/>
      <c r="U346" s="577"/>
      <c r="V346" s="577"/>
      <c r="W346" s="580">
        <f t="shared" si="212"/>
        <v>0</v>
      </c>
      <c r="X346" s="916">
        <f t="shared" si="232"/>
        <v>0</v>
      </c>
      <c r="Y346" s="1096"/>
      <c r="Z346" s="1140">
        <f t="shared" si="214"/>
        <v>0</v>
      </c>
      <c r="AA346" s="1083">
        <f t="shared" si="215"/>
        <v>0</v>
      </c>
      <c r="AB346" s="1083">
        <f t="shared" si="216"/>
        <v>0</v>
      </c>
      <c r="AC346" s="1083">
        <f t="shared" si="217"/>
        <v>0</v>
      </c>
      <c r="AD346" s="1141">
        <f t="shared" si="218"/>
        <v>0</v>
      </c>
      <c r="AE346" s="1084">
        <f t="shared" si="219"/>
        <v>0</v>
      </c>
      <c r="AF346" s="1084">
        <f t="shared" si="220"/>
        <v>0</v>
      </c>
      <c r="AG346" s="1084">
        <f t="shared" si="221"/>
        <v>0</v>
      </c>
      <c r="AH346" s="1142">
        <f t="shared" si="222"/>
        <v>0</v>
      </c>
      <c r="AI346" s="1085">
        <f t="shared" si="223"/>
        <v>0</v>
      </c>
      <c r="AJ346" s="1085">
        <f t="shared" si="224"/>
        <v>0</v>
      </c>
      <c r="AK346" s="1085">
        <f t="shared" si="225"/>
        <v>0</v>
      </c>
      <c r="AL346" s="1067">
        <f t="shared" si="226"/>
        <v>0</v>
      </c>
      <c r="AM346" s="1067">
        <f t="shared" si="227"/>
        <v>0</v>
      </c>
      <c r="AN346" s="1067">
        <f t="shared" si="228"/>
        <v>0</v>
      </c>
      <c r="AO346" s="1068">
        <f t="shared" si="229"/>
        <v>0</v>
      </c>
      <c r="AP346" s="1068">
        <f t="shared" si="230"/>
        <v>0</v>
      </c>
      <c r="AQ346" s="1068">
        <f t="shared" si="231"/>
        <v>0</v>
      </c>
      <c r="AR346" s="1382"/>
      <c r="AS346" s="1382"/>
      <c r="AT346" s="1382"/>
      <c r="AU346" s="1449"/>
      <c r="AV346" s="1449"/>
      <c r="AW346" s="1449"/>
      <c r="AX346" s="1449"/>
      <c r="AY346" s="1449"/>
      <c r="AZ346" s="1449"/>
      <c r="BA346" s="1424"/>
      <c r="BB346" s="1424"/>
      <c r="BC346" s="1406"/>
    </row>
    <row r="347" spans="1:55">
      <c r="A347" s="828"/>
      <c r="B347" s="1093"/>
      <c r="C347" s="1509"/>
      <c r="D347" s="1509"/>
      <c r="E347" s="1328">
        <f t="shared" si="210"/>
        <v>0</v>
      </c>
      <c r="F347" s="828"/>
      <c r="G347" s="1035"/>
      <c r="H347" s="934"/>
      <c r="I347" s="840"/>
      <c r="J347" s="840"/>
      <c r="K347" s="577"/>
      <c r="L347" s="888">
        <f t="shared" si="211"/>
        <v>0</v>
      </c>
      <c r="M347" s="577"/>
      <c r="N347" s="577"/>
      <c r="O347" s="577"/>
      <c r="P347" s="577"/>
      <c r="Q347" s="577"/>
      <c r="R347" s="577"/>
      <c r="S347" s="577"/>
      <c r="T347" s="577"/>
      <c r="U347" s="577"/>
      <c r="V347" s="577"/>
      <c r="W347" s="580">
        <f t="shared" si="212"/>
        <v>0</v>
      </c>
      <c r="X347" s="916">
        <f t="shared" si="232"/>
        <v>0</v>
      </c>
      <c r="Y347" s="1096"/>
      <c r="Z347" s="1140">
        <f t="shared" si="214"/>
        <v>0</v>
      </c>
      <c r="AA347" s="1083">
        <f t="shared" si="215"/>
        <v>0</v>
      </c>
      <c r="AB347" s="1083">
        <f t="shared" si="216"/>
        <v>0</v>
      </c>
      <c r="AC347" s="1083">
        <f t="shared" si="217"/>
        <v>0</v>
      </c>
      <c r="AD347" s="1141">
        <f t="shared" si="218"/>
        <v>0</v>
      </c>
      <c r="AE347" s="1084">
        <f t="shared" si="219"/>
        <v>0</v>
      </c>
      <c r="AF347" s="1084">
        <f t="shared" si="220"/>
        <v>0</v>
      </c>
      <c r="AG347" s="1084">
        <f t="shared" si="221"/>
        <v>0</v>
      </c>
      <c r="AH347" s="1142">
        <f t="shared" si="222"/>
        <v>0</v>
      </c>
      <c r="AI347" s="1085">
        <f t="shared" si="223"/>
        <v>0</v>
      </c>
      <c r="AJ347" s="1085">
        <f t="shared" si="224"/>
        <v>0</v>
      </c>
      <c r="AK347" s="1085">
        <f t="shared" si="225"/>
        <v>0</v>
      </c>
      <c r="AL347" s="1067">
        <f t="shared" si="226"/>
        <v>0</v>
      </c>
      <c r="AM347" s="1067">
        <f t="shared" si="227"/>
        <v>0</v>
      </c>
      <c r="AN347" s="1067">
        <f t="shared" si="228"/>
        <v>0</v>
      </c>
      <c r="AO347" s="1068">
        <f t="shared" si="229"/>
        <v>0</v>
      </c>
      <c r="AP347" s="1068">
        <f t="shared" si="230"/>
        <v>0</v>
      </c>
      <c r="AQ347" s="1068">
        <f t="shared" si="231"/>
        <v>0</v>
      </c>
      <c r="AR347" s="1382"/>
      <c r="AS347" s="1382"/>
      <c r="AT347" s="1382"/>
      <c r="AU347" s="1449"/>
      <c r="AV347" s="1449"/>
      <c r="AW347" s="1449"/>
      <c r="AX347" s="1449"/>
      <c r="AY347" s="1449"/>
      <c r="AZ347" s="1449"/>
      <c r="BA347" s="1424"/>
      <c r="BB347" s="1424"/>
      <c r="BC347" s="1406"/>
    </row>
    <row r="348" spans="1:55">
      <c r="A348" s="828"/>
      <c r="B348" s="1093"/>
      <c r="C348" s="1509"/>
      <c r="D348" s="1509"/>
      <c r="E348" s="1328">
        <f t="shared" si="210"/>
        <v>0</v>
      </c>
      <c r="F348" s="828"/>
      <c r="G348" s="1035"/>
      <c r="H348" s="934"/>
      <c r="I348" s="840"/>
      <c r="J348" s="840"/>
      <c r="K348" s="577"/>
      <c r="L348" s="888">
        <f t="shared" si="211"/>
        <v>0</v>
      </c>
      <c r="M348" s="577"/>
      <c r="N348" s="577"/>
      <c r="O348" s="577"/>
      <c r="P348" s="577"/>
      <c r="Q348" s="577"/>
      <c r="R348" s="577"/>
      <c r="S348" s="577"/>
      <c r="T348" s="577"/>
      <c r="U348" s="577"/>
      <c r="V348" s="577"/>
      <c r="W348" s="580">
        <f t="shared" si="212"/>
        <v>0</v>
      </c>
      <c r="X348" s="916">
        <f t="shared" si="232"/>
        <v>0</v>
      </c>
      <c r="Y348" s="1096"/>
      <c r="Z348" s="1140">
        <f t="shared" si="214"/>
        <v>0</v>
      </c>
      <c r="AA348" s="1083">
        <f t="shared" si="215"/>
        <v>0</v>
      </c>
      <c r="AB348" s="1083">
        <f t="shared" si="216"/>
        <v>0</v>
      </c>
      <c r="AC348" s="1083">
        <f t="shared" si="217"/>
        <v>0</v>
      </c>
      <c r="AD348" s="1141">
        <f t="shared" si="218"/>
        <v>0</v>
      </c>
      <c r="AE348" s="1084">
        <f t="shared" si="219"/>
        <v>0</v>
      </c>
      <c r="AF348" s="1084">
        <f t="shared" si="220"/>
        <v>0</v>
      </c>
      <c r="AG348" s="1084">
        <f t="shared" si="221"/>
        <v>0</v>
      </c>
      <c r="AH348" s="1142">
        <f t="shared" si="222"/>
        <v>0</v>
      </c>
      <c r="AI348" s="1085">
        <f t="shared" si="223"/>
        <v>0</v>
      </c>
      <c r="AJ348" s="1085">
        <f t="shared" si="224"/>
        <v>0</v>
      </c>
      <c r="AK348" s="1085">
        <f t="shared" si="225"/>
        <v>0</v>
      </c>
      <c r="AL348" s="1067">
        <f t="shared" si="226"/>
        <v>0</v>
      </c>
      <c r="AM348" s="1067">
        <f t="shared" si="227"/>
        <v>0</v>
      </c>
      <c r="AN348" s="1067">
        <f t="shared" si="228"/>
        <v>0</v>
      </c>
      <c r="AO348" s="1068">
        <f t="shared" si="229"/>
        <v>0</v>
      </c>
      <c r="AP348" s="1068">
        <f t="shared" si="230"/>
        <v>0</v>
      </c>
      <c r="AQ348" s="1068">
        <f t="shared" si="231"/>
        <v>0</v>
      </c>
      <c r="AR348" s="1382"/>
      <c r="AS348" s="1382"/>
      <c r="AT348" s="1382"/>
      <c r="AU348" s="1449"/>
      <c r="AV348" s="1449"/>
      <c r="AW348" s="1449"/>
      <c r="AX348" s="1449"/>
      <c r="AY348" s="1449"/>
      <c r="AZ348" s="1449"/>
      <c r="BA348" s="1424"/>
      <c r="BB348" s="1424"/>
      <c r="BC348" s="1406"/>
    </row>
    <row r="349" spans="1:55">
      <c r="A349" s="828"/>
      <c r="B349" s="1093"/>
      <c r="C349" s="1509"/>
      <c r="D349" s="1509"/>
      <c r="E349" s="1328">
        <f t="shared" si="210"/>
        <v>0</v>
      </c>
      <c r="F349" s="828"/>
      <c r="G349" s="1035"/>
      <c r="H349" s="934"/>
      <c r="I349" s="840"/>
      <c r="J349" s="840"/>
      <c r="K349" s="577"/>
      <c r="L349" s="888">
        <f t="shared" si="211"/>
        <v>0</v>
      </c>
      <c r="M349" s="577"/>
      <c r="N349" s="577"/>
      <c r="O349" s="577"/>
      <c r="P349" s="577"/>
      <c r="Q349" s="577"/>
      <c r="R349" s="577"/>
      <c r="S349" s="577"/>
      <c r="T349" s="577"/>
      <c r="U349" s="577"/>
      <c r="V349" s="577"/>
      <c r="W349" s="580">
        <f t="shared" si="212"/>
        <v>0</v>
      </c>
      <c r="X349" s="916">
        <f t="shared" si="232"/>
        <v>0</v>
      </c>
      <c r="Y349" s="1096"/>
      <c r="Z349" s="1140">
        <f t="shared" si="214"/>
        <v>0</v>
      </c>
      <c r="AA349" s="1083">
        <f t="shared" si="215"/>
        <v>0</v>
      </c>
      <c r="AB349" s="1083">
        <f t="shared" si="216"/>
        <v>0</v>
      </c>
      <c r="AC349" s="1083">
        <f t="shared" si="217"/>
        <v>0</v>
      </c>
      <c r="AD349" s="1141">
        <f t="shared" si="218"/>
        <v>0</v>
      </c>
      <c r="AE349" s="1084">
        <f t="shared" si="219"/>
        <v>0</v>
      </c>
      <c r="AF349" s="1084">
        <f t="shared" si="220"/>
        <v>0</v>
      </c>
      <c r="AG349" s="1084">
        <f t="shared" si="221"/>
        <v>0</v>
      </c>
      <c r="AH349" s="1142">
        <f t="shared" si="222"/>
        <v>0</v>
      </c>
      <c r="AI349" s="1085">
        <f t="shared" si="223"/>
        <v>0</v>
      </c>
      <c r="AJ349" s="1085">
        <f t="shared" si="224"/>
        <v>0</v>
      </c>
      <c r="AK349" s="1085">
        <f t="shared" si="225"/>
        <v>0</v>
      </c>
      <c r="AL349" s="1067">
        <f t="shared" si="226"/>
        <v>0</v>
      </c>
      <c r="AM349" s="1067">
        <f t="shared" si="227"/>
        <v>0</v>
      </c>
      <c r="AN349" s="1067">
        <f t="shared" si="228"/>
        <v>0</v>
      </c>
      <c r="AO349" s="1068">
        <f t="shared" si="229"/>
        <v>0</v>
      </c>
      <c r="AP349" s="1068">
        <f t="shared" si="230"/>
        <v>0</v>
      </c>
      <c r="AQ349" s="1068">
        <f t="shared" si="231"/>
        <v>0</v>
      </c>
      <c r="AR349" s="1382"/>
      <c r="AS349" s="1382"/>
      <c r="AT349" s="1382"/>
      <c r="AU349" s="1449"/>
      <c r="AV349" s="1449"/>
      <c r="AW349" s="1449"/>
      <c r="AX349" s="1449"/>
      <c r="AY349" s="1449"/>
      <c r="AZ349" s="1449"/>
      <c r="BA349" s="1424"/>
      <c r="BB349" s="1424"/>
      <c r="BC349" s="1406"/>
    </row>
    <row r="350" spans="1:55">
      <c r="A350" s="828"/>
      <c r="B350" s="1093"/>
      <c r="C350" s="1509"/>
      <c r="D350" s="1509"/>
      <c r="E350" s="1328">
        <f t="shared" si="210"/>
        <v>0</v>
      </c>
      <c r="F350" s="828"/>
      <c r="G350" s="1035"/>
      <c r="H350" s="934"/>
      <c r="I350" s="840"/>
      <c r="J350" s="840"/>
      <c r="K350" s="577"/>
      <c r="L350" s="888">
        <f t="shared" si="211"/>
        <v>0</v>
      </c>
      <c r="M350" s="577"/>
      <c r="N350" s="577"/>
      <c r="O350" s="577"/>
      <c r="P350" s="577"/>
      <c r="Q350" s="577"/>
      <c r="R350" s="577"/>
      <c r="S350" s="577"/>
      <c r="T350" s="577"/>
      <c r="U350" s="577"/>
      <c r="V350" s="577"/>
      <c r="W350" s="580">
        <f t="shared" si="212"/>
        <v>0</v>
      </c>
      <c r="X350" s="916">
        <f t="shared" si="232"/>
        <v>0</v>
      </c>
      <c r="Y350" s="1096"/>
      <c r="Z350" s="1140">
        <f t="shared" si="214"/>
        <v>0</v>
      </c>
      <c r="AA350" s="1083">
        <f t="shared" si="215"/>
        <v>0</v>
      </c>
      <c r="AB350" s="1083">
        <f t="shared" si="216"/>
        <v>0</v>
      </c>
      <c r="AC350" s="1083">
        <f t="shared" si="217"/>
        <v>0</v>
      </c>
      <c r="AD350" s="1141">
        <f t="shared" si="218"/>
        <v>0</v>
      </c>
      <c r="AE350" s="1084">
        <f t="shared" si="219"/>
        <v>0</v>
      </c>
      <c r="AF350" s="1084">
        <f t="shared" si="220"/>
        <v>0</v>
      </c>
      <c r="AG350" s="1084">
        <f t="shared" si="221"/>
        <v>0</v>
      </c>
      <c r="AH350" s="1142">
        <f t="shared" si="222"/>
        <v>0</v>
      </c>
      <c r="AI350" s="1085">
        <f t="shared" si="223"/>
        <v>0</v>
      </c>
      <c r="AJ350" s="1085">
        <f t="shared" si="224"/>
        <v>0</v>
      </c>
      <c r="AK350" s="1085">
        <f t="shared" si="225"/>
        <v>0</v>
      </c>
      <c r="AL350" s="1067">
        <f t="shared" si="226"/>
        <v>0</v>
      </c>
      <c r="AM350" s="1067">
        <f t="shared" si="227"/>
        <v>0</v>
      </c>
      <c r="AN350" s="1067">
        <f t="shared" si="228"/>
        <v>0</v>
      </c>
      <c r="AO350" s="1068">
        <f t="shared" si="229"/>
        <v>0</v>
      </c>
      <c r="AP350" s="1068">
        <f t="shared" si="230"/>
        <v>0</v>
      </c>
      <c r="AQ350" s="1068">
        <f t="shared" si="231"/>
        <v>0</v>
      </c>
      <c r="AR350" s="1382"/>
      <c r="AS350" s="1382"/>
      <c r="AT350" s="1382"/>
      <c r="AU350" s="1449"/>
      <c r="AV350" s="1449"/>
      <c r="AW350" s="1449"/>
      <c r="AX350" s="1449"/>
      <c r="AY350" s="1449"/>
      <c r="AZ350" s="1449"/>
      <c r="BA350" s="1424"/>
      <c r="BB350" s="1424"/>
      <c r="BC350" s="1406"/>
    </row>
    <row r="351" spans="1:55">
      <c r="A351" s="828"/>
      <c r="B351" s="1093"/>
      <c r="C351" s="1509"/>
      <c r="D351" s="1509"/>
      <c r="E351" s="1328">
        <f t="shared" si="210"/>
        <v>0</v>
      </c>
      <c r="F351" s="828"/>
      <c r="G351" s="1035"/>
      <c r="H351" s="934"/>
      <c r="I351" s="840"/>
      <c r="J351" s="840"/>
      <c r="K351" s="577"/>
      <c r="L351" s="888">
        <f t="shared" si="211"/>
        <v>0</v>
      </c>
      <c r="M351" s="577"/>
      <c r="N351" s="577"/>
      <c r="O351" s="577"/>
      <c r="P351" s="577"/>
      <c r="Q351" s="577"/>
      <c r="R351" s="577"/>
      <c r="S351" s="577"/>
      <c r="T351" s="577"/>
      <c r="U351" s="577"/>
      <c r="V351" s="577"/>
      <c r="W351" s="580">
        <f t="shared" si="212"/>
        <v>0</v>
      </c>
      <c r="X351" s="916">
        <f t="shared" si="232"/>
        <v>0</v>
      </c>
      <c r="Y351" s="1096"/>
      <c r="Z351" s="1140">
        <f t="shared" si="214"/>
        <v>0</v>
      </c>
      <c r="AA351" s="1083">
        <f t="shared" si="215"/>
        <v>0</v>
      </c>
      <c r="AB351" s="1083">
        <f t="shared" si="216"/>
        <v>0</v>
      </c>
      <c r="AC351" s="1083">
        <f t="shared" si="217"/>
        <v>0</v>
      </c>
      <c r="AD351" s="1141">
        <f t="shared" si="218"/>
        <v>0</v>
      </c>
      <c r="AE351" s="1084">
        <f t="shared" si="219"/>
        <v>0</v>
      </c>
      <c r="AF351" s="1084">
        <f t="shared" si="220"/>
        <v>0</v>
      </c>
      <c r="AG351" s="1084">
        <f t="shared" si="221"/>
        <v>0</v>
      </c>
      <c r="AH351" s="1142">
        <f t="shared" si="222"/>
        <v>0</v>
      </c>
      <c r="AI351" s="1085">
        <f t="shared" si="223"/>
        <v>0</v>
      </c>
      <c r="AJ351" s="1085">
        <f t="shared" si="224"/>
        <v>0</v>
      </c>
      <c r="AK351" s="1085">
        <f t="shared" si="225"/>
        <v>0</v>
      </c>
      <c r="AL351" s="1067">
        <f t="shared" si="226"/>
        <v>0</v>
      </c>
      <c r="AM351" s="1067">
        <f t="shared" si="227"/>
        <v>0</v>
      </c>
      <c r="AN351" s="1067">
        <f t="shared" si="228"/>
        <v>0</v>
      </c>
      <c r="AO351" s="1068">
        <f t="shared" si="229"/>
        <v>0</v>
      </c>
      <c r="AP351" s="1068">
        <f t="shared" si="230"/>
        <v>0</v>
      </c>
      <c r="AQ351" s="1068">
        <f t="shared" si="231"/>
        <v>0</v>
      </c>
      <c r="AR351" s="1382"/>
      <c r="AS351" s="1382"/>
      <c r="AT351" s="1382"/>
      <c r="AU351" s="1449"/>
      <c r="AV351" s="1449"/>
      <c r="AW351" s="1449"/>
      <c r="AX351" s="1449"/>
      <c r="AY351" s="1449"/>
      <c r="AZ351" s="1449"/>
      <c r="BA351" s="1424"/>
      <c r="BB351" s="1424"/>
      <c r="BC351" s="1406"/>
    </row>
    <row r="352" spans="1:55">
      <c r="A352" s="828"/>
      <c r="B352" s="1093"/>
      <c r="C352" s="1509"/>
      <c r="D352" s="1509"/>
      <c r="E352" s="1328">
        <f t="shared" si="210"/>
        <v>0</v>
      </c>
      <c r="F352" s="828"/>
      <c r="G352" s="1035"/>
      <c r="H352" s="934"/>
      <c r="I352" s="840"/>
      <c r="J352" s="840"/>
      <c r="K352" s="577"/>
      <c r="L352" s="888">
        <f t="shared" si="211"/>
        <v>0</v>
      </c>
      <c r="M352" s="577"/>
      <c r="N352" s="577"/>
      <c r="O352" s="577"/>
      <c r="P352" s="577"/>
      <c r="Q352" s="577"/>
      <c r="R352" s="577"/>
      <c r="S352" s="577"/>
      <c r="T352" s="577"/>
      <c r="U352" s="577"/>
      <c r="V352" s="577"/>
      <c r="W352" s="580">
        <f t="shared" si="212"/>
        <v>0</v>
      </c>
      <c r="X352" s="916">
        <f t="shared" si="232"/>
        <v>0</v>
      </c>
      <c r="Y352" s="1096"/>
      <c r="Z352" s="1140">
        <f t="shared" si="214"/>
        <v>0</v>
      </c>
      <c r="AA352" s="1083">
        <f t="shared" si="215"/>
        <v>0</v>
      </c>
      <c r="AB352" s="1083">
        <f t="shared" si="216"/>
        <v>0</v>
      </c>
      <c r="AC352" s="1083">
        <f t="shared" si="217"/>
        <v>0</v>
      </c>
      <c r="AD352" s="1141">
        <f t="shared" si="218"/>
        <v>0</v>
      </c>
      <c r="AE352" s="1084">
        <f t="shared" si="219"/>
        <v>0</v>
      </c>
      <c r="AF352" s="1084">
        <f t="shared" si="220"/>
        <v>0</v>
      </c>
      <c r="AG352" s="1084">
        <f t="shared" si="221"/>
        <v>0</v>
      </c>
      <c r="AH352" s="1142">
        <f t="shared" si="222"/>
        <v>0</v>
      </c>
      <c r="AI352" s="1085">
        <f t="shared" si="223"/>
        <v>0</v>
      </c>
      <c r="AJ352" s="1085">
        <f t="shared" si="224"/>
        <v>0</v>
      </c>
      <c r="AK352" s="1085">
        <f t="shared" si="225"/>
        <v>0</v>
      </c>
      <c r="AL352" s="1067">
        <f t="shared" si="226"/>
        <v>0</v>
      </c>
      <c r="AM352" s="1067">
        <f t="shared" si="227"/>
        <v>0</v>
      </c>
      <c r="AN352" s="1067">
        <f t="shared" si="228"/>
        <v>0</v>
      </c>
      <c r="AO352" s="1068">
        <f t="shared" si="229"/>
        <v>0</v>
      </c>
      <c r="AP352" s="1068">
        <f t="shared" si="230"/>
        <v>0</v>
      </c>
      <c r="AQ352" s="1068">
        <f t="shared" si="231"/>
        <v>0</v>
      </c>
      <c r="AR352" s="1382"/>
      <c r="AS352" s="1382"/>
      <c r="AT352" s="1382"/>
      <c r="AU352" s="1449"/>
      <c r="AV352" s="1449"/>
      <c r="AW352" s="1449"/>
      <c r="AX352" s="1449"/>
      <c r="AY352" s="1449"/>
      <c r="AZ352" s="1449"/>
      <c r="BA352" s="1424"/>
      <c r="BB352" s="1424"/>
      <c r="BC352" s="1406"/>
    </row>
    <row r="353" spans="1:60">
      <c r="A353" s="828"/>
      <c r="B353" s="1093"/>
      <c r="C353" s="1509"/>
      <c r="D353" s="1509"/>
      <c r="E353" s="1328">
        <f t="shared" si="210"/>
        <v>0</v>
      </c>
      <c r="F353" s="828"/>
      <c r="G353" s="1035"/>
      <c r="H353" s="934"/>
      <c r="I353" s="840"/>
      <c r="J353" s="840"/>
      <c r="K353" s="577"/>
      <c r="L353" s="888">
        <f t="shared" si="211"/>
        <v>0</v>
      </c>
      <c r="M353" s="577"/>
      <c r="N353" s="577"/>
      <c r="O353" s="577"/>
      <c r="P353" s="577"/>
      <c r="Q353" s="577"/>
      <c r="R353" s="577"/>
      <c r="S353" s="577"/>
      <c r="T353" s="577"/>
      <c r="U353" s="577"/>
      <c r="V353" s="577"/>
      <c r="W353" s="580">
        <f t="shared" si="212"/>
        <v>0</v>
      </c>
      <c r="X353" s="916">
        <f t="shared" si="232"/>
        <v>0</v>
      </c>
      <c r="Y353" s="1096"/>
      <c r="Z353" s="1140">
        <f t="shared" si="214"/>
        <v>0</v>
      </c>
      <c r="AA353" s="1083">
        <f t="shared" si="215"/>
        <v>0</v>
      </c>
      <c r="AB353" s="1083">
        <f t="shared" si="216"/>
        <v>0</v>
      </c>
      <c r="AC353" s="1083">
        <f t="shared" si="217"/>
        <v>0</v>
      </c>
      <c r="AD353" s="1141">
        <f t="shared" si="218"/>
        <v>0</v>
      </c>
      <c r="AE353" s="1084">
        <f t="shared" si="219"/>
        <v>0</v>
      </c>
      <c r="AF353" s="1084">
        <f t="shared" si="220"/>
        <v>0</v>
      </c>
      <c r="AG353" s="1084">
        <f t="shared" si="221"/>
        <v>0</v>
      </c>
      <c r="AH353" s="1142">
        <f t="shared" si="222"/>
        <v>0</v>
      </c>
      <c r="AI353" s="1085">
        <f t="shared" si="223"/>
        <v>0</v>
      </c>
      <c r="AJ353" s="1085">
        <f t="shared" si="224"/>
        <v>0</v>
      </c>
      <c r="AK353" s="1085">
        <f t="shared" si="225"/>
        <v>0</v>
      </c>
      <c r="AL353" s="1067">
        <f t="shared" si="226"/>
        <v>0</v>
      </c>
      <c r="AM353" s="1067">
        <f t="shared" si="227"/>
        <v>0</v>
      </c>
      <c r="AN353" s="1067">
        <f t="shared" si="228"/>
        <v>0</v>
      </c>
      <c r="AO353" s="1068">
        <f t="shared" si="229"/>
        <v>0</v>
      </c>
      <c r="AP353" s="1068">
        <f t="shared" si="230"/>
        <v>0</v>
      </c>
      <c r="AQ353" s="1068">
        <f t="shared" si="231"/>
        <v>0</v>
      </c>
      <c r="AR353" s="1382"/>
      <c r="AS353" s="1382"/>
      <c r="AT353" s="1382"/>
      <c r="AU353" s="1449"/>
      <c r="AV353" s="1449"/>
      <c r="AW353" s="1449"/>
      <c r="AX353" s="1449"/>
      <c r="AY353" s="1449"/>
      <c r="AZ353" s="1449"/>
      <c r="BA353" s="1424"/>
      <c r="BB353" s="1424"/>
      <c r="BC353" s="1406"/>
    </row>
    <row r="354" spans="1:60">
      <c r="A354" s="828"/>
      <c r="B354" s="1093"/>
      <c r="C354" s="1509"/>
      <c r="D354" s="1509"/>
      <c r="E354" s="1328">
        <f t="shared" si="210"/>
        <v>0</v>
      </c>
      <c r="F354" s="828"/>
      <c r="G354" s="1035"/>
      <c r="H354" s="934"/>
      <c r="I354" s="840"/>
      <c r="J354" s="840"/>
      <c r="K354" s="577"/>
      <c r="L354" s="888">
        <f t="shared" si="211"/>
        <v>0</v>
      </c>
      <c r="M354" s="577"/>
      <c r="N354" s="577"/>
      <c r="O354" s="577"/>
      <c r="P354" s="577"/>
      <c r="Q354" s="577"/>
      <c r="R354" s="577"/>
      <c r="S354" s="577"/>
      <c r="T354" s="577"/>
      <c r="U354" s="577"/>
      <c r="V354" s="577"/>
      <c r="W354" s="580">
        <f t="shared" si="212"/>
        <v>0</v>
      </c>
      <c r="X354" s="916">
        <f t="shared" si="232"/>
        <v>0</v>
      </c>
      <c r="Y354" s="1096"/>
      <c r="Z354" s="1140">
        <f t="shared" si="214"/>
        <v>0</v>
      </c>
      <c r="AA354" s="1083">
        <f t="shared" si="215"/>
        <v>0</v>
      </c>
      <c r="AB354" s="1083">
        <f t="shared" si="216"/>
        <v>0</v>
      </c>
      <c r="AC354" s="1083">
        <f t="shared" si="217"/>
        <v>0</v>
      </c>
      <c r="AD354" s="1141">
        <f t="shared" si="218"/>
        <v>0</v>
      </c>
      <c r="AE354" s="1084">
        <f t="shared" si="219"/>
        <v>0</v>
      </c>
      <c r="AF354" s="1084">
        <f t="shared" si="220"/>
        <v>0</v>
      </c>
      <c r="AG354" s="1084">
        <f t="shared" si="221"/>
        <v>0</v>
      </c>
      <c r="AH354" s="1142">
        <f t="shared" si="222"/>
        <v>0</v>
      </c>
      <c r="AI354" s="1085">
        <f t="shared" si="223"/>
        <v>0</v>
      </c>
      <c r="AJ354" s="1085">
        <f t="shared" si="224"/>
        <v>0</v>
      </c>
      <c r="AK354" s="1085">
        <f t="shared" si="225"/>
        <v>0</v>
      </c>
      <c r="AL354" s="1067">
        <f t="shared" si="226"/>
        <v>0</v>
      </c>
      <c r="AM354" s="1067">
        <f t="shared" si="227"/>
        <v>0</v>
      </c>
      <c r="AN354" s="1067">
        <f t="shared" si="228"/>
        <v>0</v>
      </c>
      <c r="AO354" s="1068">
        <f t="shared" si="229"/>
        <v>0</v>
      </c>
      <c r="AP354" s="1068">
        <f t="shared" si="230"/>
        <v>0</v>
      </c>
      <c r="AQ354" s="1068">
        <f t="shared" si="231"/>
        <v>0</v>
      </c>
      <c r="AR354" s="1382"/>
      <c r="AS354" s="1382"/>
      <c r="AT354" s="1382"/>
      <c r="AU354" s="1449"/>
      <c r="AV354" s="1449"/>
      <c r="AW354" s="1449"/>
      <c r="AX354" s="1449"/>
      <c r="AY354" s="1449"/>
      <c r="AZ354" s="1449"/>
      <c r="BA354" s="1424"/>
      <c r="BB354" s="1424"/>
      <c r="BC354" s="1406"/>
    </row>
    <row r="355" spans="1:60">
      <c r="A355" s="828"/>
      <c r="B355" s="1093"/>
      <c r="C355" s="1509"/>
      <c r="D355" s="1509"/>
      <c r="E355" s="1328">
        <f t="shared" si="210"/>
        <v>0</v>
      </c>
      <c r="F355" s="828"/>
      <c r="G355" s="1035"/>
      <c r="H355" s="934"/>
      <c r="I355" s="840"/>
      <c r="J355" s="840"/>
      <c r="K355" s="577"/>
      <c r="L355" s="888">
        <f t="shared" si="211"/>
        <v>0</v>
      </c>
      <c r="M355" s="577"/>
      <c r="N355" s="577"/>
      <c r="O355" s="577"/>
      <c r="P355" s="577"/>
      <c r="Q355" s="577"/>
      <c r="R355" s="577"/>
      <c r="S355" s="577"/>
      <c r="T355" s="577"/>
      <c r="U355" s="577"/>
      <c r="V355" s="577"/>
      <c r="W355" s="580">
        <f t="shared" si="212"/>
        <v>0</v>
      </c>
      <c r="X355" s="916">
        <f t="shared" si="232"/>
        <v>0</v>
      </c>
      <c r="Y355" s="1096"/>
      <c r="Z355" s="1140">
        <f t="shared" si="214"/>
        <v>0</v>
      </c>
      <c r="AA355" s="1083">
        <f t="shared" si="215"/>
        <v>0</v>
      </c>
      <c r="AB355" s="1083">
        <f t="shared" si="216"/>
        <v>0</v>
      </c>
      <c r="AC355" s="1083">
        <f t="shared" si="217"/>
        <v>0</v>
      </c>
      <c r="AD355" s="1141">
        <f t="shared" si="218"/>
        <v>0</v>
      </c>
      <c r="AE355" s="1084">
        <f t="shared" si="219"/>
        <v>0</v>
      </c>
      <c r="AF355" s="1084">
        <f t="shared" si="220"/>
        <v>0</v>
      </c>
      <c r="AG355" s="1084">
        <f t="shared" si="221"/>
        <v>0</v>
      </c>
      <c r="AH355" s="1142">
        <f t="shared" si="222"/>
        <v>0</v>
      </c>
      <c r="AI355" s="1085">
        <f t="shared" si="223"/>
        <v>0</v>
      </c>
      <c r="AJ355" s="1085">
        <f t="shared" si="224"/>
        <v>0</v>
      </c>
      <c r="AK355" s="1085">
        <f t="shared" si="225"/>
        <v>0</v>
      </c>
      <c r="AL355" s="1067">
        <f t="shared" si="226"/>
        <v>0</v>
      </c>
      <c r="AM355" s="1067">
        <f t="shared" si="227"/>
        <v>0</v>
      </c>
      <c r="AN355" s="1067">
        <f t="shared" si="228"/>
        <v>0</v>
      </c>
      <c r="AO355" s="1068">
        <f t="shared" si="229"/>
        <v>0</v>
      </c>
      <c r="AP355" s="1068">
        <f t="shared" si="230"/>
        <v>0</v>
      </c>
      <c r="AQ355" s="1068">
        <f t="shared" si="231"/>
        <v>0</v>
      </c>
      <c r="AR355" s="1382"/>
      <c r="AS355" s="1382"/>
      <c r="AT355" s="1382"/>
      <c r="AU355" s="1449"/>
      <c r="AV355" s="1449"/>
      <c r="AW355" s="1449"/>
      <c r="AX355" s="1449"/>
      <c r="AY355" s="1449"/>
      <c r="AZ355" s="1449"/>
      <c r="BA355" s="1424"/>
      <c r="BB355" s="1424"/>
      <c r="BC355" s="1406"/>
    </row>
    <row r="356" spans="1:60">
      <c r="A356" s="828"/>
      <c r="B356" s="1093"/>
      <c r="C356" s="1509"/>
      <c r="D356" s="1509"/>
      <c r="E356" s="1328">
        <f t="shared" si="210"/>
        <v>0</v>
      </c>
      <c r="F356" s="828"/>
      <c r="G356" s="1035"/>
      <c r="H356" s="934"/>
      <c r="I356" s="840"/>
      <c r="J356" s="840"/>
      <c r="K356" s="577"/>
      <c r="L356" s="888">
        <f t="shared" si="211"/>
        <v>0</v>
      </c>
      <c r="M356" s="577"/>
      <c r="N356" s="577"/>
      <c r="O356" s="577"/>
      <c r="P356" s="577"/>
      <c r="Q356" s="577"/>
      <c r="R356" s="577"/>
      <c r="S356" s="577"/>
      <c r="T356" s="577"/>
      <c r="U356" s="577"/>
      <c r="V356" s="577"/>
      <c r="W356" s="580">
        <f t="shared" si="212"/>
        <v>0</v>
      </c>
      <c r="X356" s="916">
        <f t="shared" si="232"/>
        <v>0</v>
      </c>
      <c r="Y356" s="1096"/>
      <c r="Z356" s="1140">
        <f t="shared" si="214"/>
        <v>0</v>
      </c>
      <c r="AA356" s="1083">
        <f t="shared" si="215"/>
        <v>0</v>
      </c>
      <c r="AB356" s="1083">
        <f t="shared" si="216"/>
        <v>0</v>
      </c>
      <c r="AC356" s="1083">
        <f t="shared" si="217"/>
        <v>0</v>
      </c>
      <c r="AD356" s="1141">
        <f t="shared" si="218"/>
        <v>0</v>
      </c>
      <c r="AE356" s="1084">
        <f t="shared" si="219"/>
        <v>0</v>
      </c>
      <c r="AF356" s="1084">
        <f t="shared" si="220"/>
        <v>0</v>
      </c>
      <c r="AG356" s="1084">
        <f t="shared" si="221"/>
        <v>0</v>
      </c>
      <c r="AH356" s="1142">
        <f t="shared" si="222"/>
        <v>0</v>
      </c>
      <c r="AI356" s="1085">
        <f t="shared" si="223"/>
        <v>0</v>
      </c>
      <c r="AJ356" s="1085">
        <f t="shared" si="224"/>
        <v>0</v>
      </c>
      <c r="AK356" s="1085">
        <f t="shared" si="225"/>
        <v>0</v>
      </c>
      <c r="AL356" s="1067">
        <f t="shared" si="226"/>
        <v>0</v>
      </c>
      <c r="AM356" s="1067">
        <f t="shared" si="227"/>
        <v>0</v>
      </c>
      <c r="AN356" s="1067">
        <f t="shared" si="228"/>
        <v>0</v>
      </c>
      <c r="AO356" s="1068">
        <f t="shared" si="229"/>
        <v>0</v>
      </c>
      <c r="AP356" s="1068">
        <f t="shared" si="230"/>
        <v>0</v>
      </c>
      <c r="AQ356" s="1068">
        <f t="shared" si="231"/>
        <v>0</v>
      </c>
      <c r="AR356" s="1382"/>
      <c r="AS356" s="1382"/>
      <c r="AT356" s="1382"/>
      <c r="AU356" s="1449"/>
      <c r="AV356" s="1449"/>
      <c r="AW356" s="1449"/>
      <c r="AX356" s="1449"/>
      <c r="AY356" s="1449"/>
      <c r="AZ356" s="1449"/>
      <c r="BA356" s="1424"/>
      <c r="BB356" s="1424"/>
      <c r="BC356" s="1406"/>
    </row>
    <row r="357" spans="1:60">
      <c r="A357" s="828"/>
      <c r="B357" s="1093"/>
      <c r="C357" s="1509"/>
      <c r="D357" s="1509"/>
      <c r="E357" s="1328">
        <f t="shared" si="210"/>
        <v>0</v>
      </c>
      <c r="F357" s="828"/>
      <c r="G357" s="1035"/>
      <c r="H357" s="934"/>
      <c r="I357" s="840"/>
      <c r="J357" s="840"/>
      <c r="K357" s="577"/>
      <c r="L357" s="888">
        <f t="shared" si="211"/>
        <v>0</v>
      </c>
      <c r="M357" s="577"/>
      <c r="N357" s="577"/>
      <c r="O357" s="577"/>
      <c r="P357" s="577"/>
      <c r="Q357" s="577"/>
      <c r="R357" s="577"/>
      <c r="S357" s="577"/>
      <c r="T357" s="577"/>
      <c r="U357" s="577"/>
      <c r="V357" s="577"/>
      <c r="W357" s="580">
        <f t="shared" si="212"/>
        <v>0</v>
      </c>
      <c r="X357" s="916">
        <f t="shared" si="232"/>
        <v>0</v>
      </c>
      <c r="Y357" s="1096"/>
      <c r="Z357" s="1140">
        <f t="shared" si="214"/>
        <v>0</v>
      </c>
      <c r="AA357" s="1083">
        <f t="shared" si="215"/>
        <v>0</v>
      </c>
      <c r="AB357" s="1083">
        <f t="shared" si="216"/>
        <v>0</v>
      </c>
      <c r="AC357" s="1083">
        <f t="shared" si="217"/>
        <v>0</v>
      </c>
      <c r="AD357" s="1141">
        <f t="shared" si="218"/>
        <v>0</v>
      </c>
      <c r="AE357" s="1084">
        <f t="shared" si="219"/>
        <v>0</v>
      </c>
      <c r="AF357" s="1084">
        <f t="shared" si="220"/>
        <v>0</v>
      </c>
      <c r="AG357" s="1084">
        <f t="shared" si="221"/>
        <v>0</v>
      </c>
      <c r="AH357" s="1142">
        <f t="shared" si="222"/>
        <v>0</v>
      </c>
      <c r="AI357" s="1085">
        <f t="shared" si="223"/>
        <v>0</v>
      </c>
      <c r="AJ357" s="1085">
        <f t="shared" si="224"/>
        <v>0</v>
      </c>
      <c r="AK357" s="1085">
        <f t="shared" si="225"/>
        <v>0</v>
      </c>
      <c r="AL357" s="1067">
        <f t="shared" si="226"/>
        <v>0</v>
      </c>
      <c r="AM357" s="1067">
        <f t="shared" si="227"/>
        <v>0</v>
      </c>
      <c r="AN357" s="1067">
        <f t="shared" si="228"/>
        <v>0</v>
      </c>
      <c r="AO357" s="1068">
        <f t="shared" si="229"/>
        <v>0</v>
      </c>
      <c r="AP357" s="1068">
        <f t="shared" si="230"/>
        <v>0</v>
      </c>
      <c r="AQ357" s="1068">
        <f t="shared" si="231"/>
        <v>0</v>
      </c>
      <c r="AR357" s="1382"/>
      <c r="AS357" s="1382"/>
      <c r="AT357" s="1382"/>
      <c r="AU357" s="1449"/>
      <c r="AV357" s="1449"/>
      <c r="AW357" s="1449"/>
      <c r="AX357" s="1449"/>
      <c r="AY357" s="1449"/>
      <c r="AZ357" s="1449"/>
      <c r="BA357" s="1424"/>
      <c r="BB357" s="1424"/>
      <c r="BC357" s="1406"/>
    </row>
    <row r="358" spans="1:60">
      <c r="A358" s="828"/>
      <c r="B358" s="1093"/>
      <c r="C358" s="1509"/>
      <c r="D358" s="1509"/>
      <c r="E358" s="1328">
        <f t="shared" si="210"/>
        <v>0</v>
      </c>
      <c r="F358" s="828"/>
      <c r="G358" s="1035"/>
      <c r="H358" s="934"/>
      <c r="I358" s="840"/>
      <c r="J358" s="840"/>
      <c r="K358" s="577"/>
      <c r="L358" s="888">
        <f t="shared" si="211"/>
        <v>0</v>
      </c>
      <c r="M358" s="577"/>
      <c r="N358" s="577"/>
      <c r="O358" s="577"/>
      <c r="P358" s="577"/>
      <c r="Q358" s="577"/>
      <c r="R358" s="577"/>
      <c r="S358" s="577"/>
      <c r="T358" s="577"/>
      <c r="U358" s="577"/>
      <c r="V358" s="577"/>
      <c r="W358" s="580">
        <f t="shared" si="212"/>
        <v>0</v>
      </c>
      <c r="X358" s="916">
        <f t="shared" si="213"/>
        <v>0</v>
      </c>
      <c r="Y358" s="1096"/>
      <c r="Z358" s="1140">
        <f t="shared" si="214"/>
        <v>0</v>
      </c>
      <c r="AA358" s="1083">
        <f t="shared" si="215"/>
        <v>0</v>
      </c>
      <c r="AB358" s="1083">
        <f t="shared" si="216"/>
        <v>0</v>
      </c>
      <c r="AC358" s="1083">
        <f t="shared" si="217"/>
        <v>0</v>
      </c>
      <c r="AD358" s="1141">
        <f t="shared" si="218"/>
        <v>0</v>
      </c>
      <c r="AE358" s="1084">
        <f t="shared" si="219"/>
        <v>0</v>
      </c>
      <c r="AF358" s="1084">
        <f t="shared" si="220"/>
        <v>0</v>
      </c>
      <c r="AG358" s="1084">
        <f t="shared" si="221"/>
        <v>0</v>
      </c>
      <c r="AH358" s="1142">
        <f t="shared" si="222"/>
        <v>0</v>
      </c>
      <c r="AI358" s="1085">
        <f t="shared" si="223"/>
        <v>0</v>
      </c>
      <c r="AJ358" s="1085">
        <f t="shared" si="224"/>
        <v>0</v>
      </c>
      <c r="AK358" s="1085">
        <f t="shared" si="225"/>
        <v>0</v>
      </c>
      <c r="AL358" s="1067">
        <f t="shared" si="226"/>
        <v>0</v>
      </c>
      <c r="AM358" s="1067">
        <f t="shared" si="227"/>
        <v>0</v>
      </c>
      <c r="AN358" s="1067">
        <f t="shared" si="228"/>
        <v>0</v>
      </c>
      <c r="AO358" s="1068">
        <f t="shared" si="229"/>
        <v>0</v>
      </c>
      <c r="AP358" s="1068">
        <f t="shared" si="230"/>
        <v>0</v>
      </c>
      <c r="AQ358" s="1068">
        <f t="shared" si="231"/>
        <v>0</v>
      </c>
      <c r="AR358" s="1382"/>
      <c r="AS358" s="1382"/>
      <c r="AT358" s="1382"/>
      <c r="AU358" s="1449"/>
      <c r="AV358" s="1449"/>
      <c r="AW358" s="1449"/>
      <c r="AX358" s="1449"/>
      <c r="AY358" s="1449"/>
      <c r="AZ358" s="1449"/>
      <c r="BA358" s="1424"/>
      <c r="BB358" s="1424"/>
      <c r="BC358" s="1406"/>
    </row>
    <row r="359" spans="1:60">
      <c r="A359" s="828"/>
      <c r="B359" s="1093"/>
      <c r="C359" s="1509"/>
      <c r="D359" s="1509"/>
      <c r="E359" s="1328">
        <f t="shared" si="210"/>
        <v>0</v>
      </c>
      <c r="F359" s="828"/>
      <c r="G359" s="1035"/>
      <c r="H359" s="934"/>
      <c r="I359" s="840"/>
      <c r="J359" s="840"/>
      <c r="K359" s="577"/>
      <c r="L359" s="888">
        <f t="shared" si="211"/>
        <v>0</v>
      </c>
      <c r="M359" s="577"/>
      <c r="N359" s="577"/>
      <c r="O359" s="577"/>
      <c r="P359" s="577"/>
      <c r="Q359" s="577"/>
      <c r="R359" s="577"/>
      <c r="S359" s="577"/>
      <c r="T359" s="577"/>
      <c r="U359" s="577"/>
      <c r="V359" s="577"/>
      <c r="W359" s="580">
        <f t="shared" si="212"/>
        <v>0</v>
      </c>
      <c r="X359" s="916">
        <f t="shared" si="213"/>
        <v>0</v>
      </c>
      <c r="Y359" s="1096"/>
      <c r="Z359" s="1140">
        <f t="shared" si="214"/>
        <v>0</v>
      </c>
      <c r="AA359" s="1083">
        <f t="shared" si="215"/>
        <v>0</v>
      </c>
      <c r="AB359" s="1083">
        <f t="shared" si="216"/>
        <v>0</v>
      </c>
      <c r="AC359" s="1083">
        <f t="shared" si="217"/>
        <v>0</v>
      </c>
      <c r="AD359" s="1141">
        <f t="shared" si="218"/>
        <v>0</v>
      </c>
      <c r="AE359" s="1084">
        <f t="shared" si="219"/>
        <v>0</v>
      </c>
      <c r="AF359" s="1084">
        <f t="shared" si="220"/>
        <v>0</v>
      </c>
      <c r="AG359" s="1084">
        <f t="shared" si="221"/>
        <v>0</v>
      </c>
      <c r="AH359" s="1142">
        <f t="shared" si="222"/>
        <v>0</v>
      </c>
      <c r="AI359" s="1085">
        <f t="shared" si="223"/>
        <v>0</v>
      </c>
      <c r="AJ359" s="1085">
        <f t="shared" si="224"/>
        <v>0</v>
      </c>
      <c r="AK359" s="1085">
        <f t="shared" si="225"/>
        <v>0</v>
      </c>
      <c r="AL359" s="1067">
        <f t="shared" si="226"/>
        <v>0</v>
      </c>
      <c r="AM359" s="1067">
        <f t="shared" si="227"/>
        <v>0</v>
      </c>
      <c r="AN359" s="1067">
        <f t="shared" si="228"/>
        <v>0</v>
      </c>
      <c r="AO359" s="1068">
        <f t="shared" si="229"/>
        <v>0</v>
      </c>
      <c r="AP359" s="1068">
        <f t="shared" si="230"/>
        <v>0</v>
      </c>
      <c r="AQ359" s="1068">
        <f t="shared" si="231"/>
        <v>0</v>
      </c>
      <c r="AR359" s="1382"/>
      <c r="AS359" s="1382"/>
      <c r="AT359" s="1382"/>
      <c r="AU359" s="1449"/>
      <c r="AV359" s="1449"/>
      <c r="AW359" s="1449"/>
      <c r="AX359" s="1449"/>
      <c r="AY359" s="1449"/>
      <c r="AZ359" s="1449"/>
      <c r="BA359" s="1424"/>
      <c r="BB359" s="1424"/>
      <c r="BC359" s="1406"/>
    </row>
    <row r="360" spans="1:60">
      <c r="A360" s="828"/>
      <c r="B360" s="1093"/>
      <c r="C360" s="1509"/>
      <c r="D360" s="1509"/>
      <c r="E360" s="1328">
        <f t="shared" si="210"/>
        <v>0</v>
      </c>
      <c r="F360" s="828"/>
      <c r="G360" s="1035"/>
      <c r="H360" s="934"/>
      <c r="I360" s="840"/>
      <c r="J360" s="840"/>
      <c r="K360" s="577"/>
      <c r="L360" s="888">
        <f t="shared" si="211"/>
        <v>0</v>
      </c>
      <c r="M360" s="577"/>
      <c r="N360" s="577"/>
      <c r="O360" s="577"/>
      <c r="P360" s="577"/>
      <c r="Q360" s="577"/>
      <c r="R360" s="577"/>
      <c r="S360" s="577"/>
      <c r="T360" s="577"/>
      <c r="U360" s="577"/>
      <c r="V360" s="577"/>
      <c r="W360" s="580">
        <f t="shared" si="212"/>
        <v>0</v>
      </c>
      <c r="X360" s="916">
        <f t="shared" si="213"/>
        <v>0</v>
      </c>
      <c r="Y360" s="1096"/>
      <c r="Z360" s="1140">
        <f t="shared" si="214"/>
        <v>0</v>
      </c>
      <c r="AA360" s="1083">
        <f t="shared" si="215"/>
        <v>0</v>
      </c>
      <c r="AB360" s="1083">
        <f t="shared" si="216"/>
        <v>0</v>
      </c>
      <c r="AC360" s="1083">
        <f t="shared" si="217"/>
        <v>0</v>
      </c>
      <c r="AD360" s="1141">
        <f t="shared" si="218"/>
        <v>0</v>
      </c>
      <c r="AE360" s="1084">
        <f t="shared" si="219"/>
        <v>0</v>
      </c>
      <c r="AF360" s="1084">
        <f t="shared" si="220"/>
        <v>0</v>
      </c>
      <c r="AG360" s="1084">
        <f t="shared" si="221"/>
        <v>0</v>
      </c>
      <c r="AH360" s="1142">
        <f t="shared" si="222"/>
        <v>0</v>
      </c>
      <c r="AI360" s="1085">
        <f t="shared" si="223"/>
        <v>0</v>
      </c>
      <c r="AJ360" s="1085">
        <f t="shared" si="224"/>
        <v>0</v>
      </c>
      <c r="AK360" s="1085">
        <f t="shared" si="225"/>
        <v>0</v>
      </c>
      <c r="AL360" s="1067">
        <f t="shared" si="226"/>
        <v>0</v>
      </c>
      <c r="AM360" s="1067">
        <f t="shared" si="227"/>
        <v>0</v>
      </c>
      <c r="AN360" s="1067">
        <f t="shared" si="228"/>
        <v>0</v>
      </c>
      <c r="AO360" s="1068">
        <f t="shared" si="229"/>
        <v>0</v>
      </c>
      <c r="AP360" s="1068">
        <f t="shared" si="230"/>
        <v>0</v>
      </c>
      <c r="AQ360" s="1068">
        <f t="shared" si="231"/>
        <v>0</v>
      </c>
      <c r="AR360" s="1382"/>
      <c r="AS360" s="1382"/>
      <c r="AT360" s="1382"/>
      <c r="AU360" s="1449"/>
      <c r="AV360" s="1449"/>
      <c r="AW360" s="1449"/>
      <c r="AX360" s="1449"/>
      <c r="AY360" s="1449"/>
      <c r="AZ360" s="1449"/>
      <c r="BA360" s="1424"/>
      <c r="BB360" s="1424"/>
      <c r="BC360" s="1406"/>
    </row>
    <row r="361" spans="1:60">
      <c r="A361" s="828"/>
      <c r="B361" s="1093"/>
      <c r="C361" s="1509"/>
      <c r="D361" s="1509"/>
      <c r="E361" s="1328">
        <f t="shared" si="210"/>
        <v>0</v>
      </c>
      <c r="F361" s="828"/>
      <c r="G361" s="1035"/>
      <c r="H361" s="934"/>
      <c r="I361" s="840"/>
      <c r="J361" s="840"/>
      <c r="K361" s="577"/>
      <c r="L361" s="888">
        <f t="shared" si="211"/>
        <v>0</v>
      </c>
      <c r="M361" s="577"/>
      <c r="N361" s="577"/>
      <c r="O361" s="577"/>
      <c r="P361" s="577"/>
      <c r="Q361" s="577"/>
      <c r="R361" s="577"/>
      <c r="S361" s="577"/>
      <c r="T361" s="577"/>
      <c r="U361" s="577"/>
      <c r="V361" s="577"/>
      <c r="W361" s="580">
        <f t="shared" si="212"/>
        <v>0</v>
      </c>
      <c r="X361" s="916">
        <f t="shared" si="213"/>
        <v>0</v>
      </c>
      <c r="Y361" s="1096"/>
      <c r="Z361" s="1140">
        <f t="shared" si="214"/>
        <v>0</v>
      </c>
      <c r="AA361" s="1083">
        <f t="shared" si="215"/>
        <v>0</v>
      </c>
      <c r="AB361" s="1083">
        <f t="shared" si="216"/>
        <v>0</v>
      </c>
      <c r="AC361" s="1083">
        <f t="shared" si="217"/>
        <v>0</v>
      </c>
      <c r="AD361" s="1141">
        <f t="shared" si="218"/>
        <v>0</v>
      </c>
      <c r="AE361" s="1084">
        <f t="shared" si="219"/>
        <v>0</v>
      </c>
      <c r="AF361" s="1084">
        <f t="shared" si="220"/>
        <v>0</v>
      </c>
      <c r="AG361" s="1084">
        <f t="shared" si="221"/>
        <v>0</v>
      </c>
      <c r="AH361" s="1142">
        <f t="shared" si="222"/>
        <v>0</v>
      </c>
      <c r="AI361" s="1085">
        <f t="shared" si="223"/>
        <v>0</v>
      </c>
      <c r="AJ361" s="1085">
        <f t="shared" si="224"/>
        <v>0</v>
      </c>
      <c r="AK361" s="1085">
        <f t="shared" si="225"/>
        <v>0</v>
      </c>
      <c r="AL361" s="1067">
        <f t="shared" si="226"/>
        <v>0</v>
      </c>
      <c r="AM361" s="1067">
        <f t="shared" si="227"/>
        <v>0</v>
      </c>
      <c r="AN361" s="1067">
        <f t="shared" si="228"/>
        <v>0</v>
      </c>
      <c r="AO361" s="1068">
        <f t="shared" si="229"/>
        <v>0</v>
      </c>
      <c r="AP361" s="1068">
        <f t="shared" si="230"/>
        <v>0</v>
      </c>
      <c r="AQ361" s="1068">
        <f t="shared" si="231"/>
        <v>0</v>
      </c>
      <c r="AR361" s="1382"/>
      <c r="AS361" s="1382"/>
      <c r="AT361" s="1382"/>
      <c r="AU361" s="1449"/>
      <c r="AV361" s="1449"/>
      <c r="AW361" s="1449"/>
      <c r="AX361" s="1449"/>
      <c r="AY361" s="1449"/>
      <c r="AZ361" s="1449"/>
      <c r="BA361" s="1424"/>
      <c r="BB361" s="1424"/>
      <c r="BC361" s="1406"/>
    </row>
    <row r="362" spans="1:60">
      <c r="A362" s="828"/>
      <c r="B362" s="1093"/>
      <c r="C362" s="1509"/>
      <c r="D362" s="1509"/>
      <c r="E362" s="1328">
        <f t="shared" si="210"/>
        <v>0</v>
      </c>
      <c r="F362" s="828"/>
      <c r="G362" s="1035"/>
      <c r="H362" s="934"/>
      <c r="I362" s="840"/>
      <c r="J362" s="840"/>
      <c r="K362" s="577"/>
      <c r="L362" s="888">
        <f t="shared" si="211"/>
        <v>0</v>
      </c>
      <c r="M362" s="577"/>
      <c r="N362" s="577"/>
      <c r="O362" s="577"/>
      <c r="P362" s="577"/>
      <c r="Q362" s="577"/>
      <c r="R362" s="577"/>
      <c r="S362" s="577"/>
      <c r="T362" s="577"/>
      <c r="U362" s="577"/>
      <c r="V362" s="577"/>
      <c r="W362" s="580">
        <f t="shared" si="212"/>
        <v>0</v>
      </c>
      <c r="X362" s="916">
        <f t="shared" si="213"/>
        <v>0</v>
      </c>
      <c r="Y362" s="1096"/>
      <c r="Z362" s="1140">
        <f t="shared" si="214"/>
        <v>0</v>
      </c>
      <c r="AA362" s="1083">
        <f t="shared" si="215"/>
        <v>0</v>
      </c>
      <c r="AB362" s="1083">
        <f t="shared" si="216"/>
        <v>0</v>
      </c>
      <c r="AC362" s="1083">
        <f t="shared" si="217"/>
        <v>0</v>
      </c>
      <c r="AD362" s="1141">
        <f t="shared" si="218"/>
        <v>0</v>
      </c>
      <c r="AE362" s="1084">
        <f t="shared" si="219"/>
        <v>0</v>
      </c>
      <c r="AF362" s="1084">
        <f t="shared" si="220"/>
        <v>0</v>
      </c>
      <c r="AG362" s="1084">
        <f t="shared" si="221"/>
        <v>0</v>
      </c>
      <c r="AH362" s="1142">
        <f t="shared" si="222"/>
        <v>0</v>
      </c>
      <c r="AI362" s="1085">
        <f t="shared" si="223"/>
        <v>0</v>
      </c>
      <c r="AJ362" s="1085">
        <f t="shared" si="224"/>
        <v>0</v>
      </c>
      <c r="AK362" s="1085">
        <f t="shared" si="225"/>
        <v>0</v>
      </c>
      <c r="AL362" s="1067">
        <f t="shared" si="226"/>
        <v>0</v>
      </c>
      <c r="AM362" s="1067">
        <f t="shared" si="227"/>
        <v>0</v>
      </c>
      <c r="AN362" s="1067">
        <f t="shared" si="228"/>
        <v>0</v>
      </c>
      <c r="AO362" s="1068">
        <f t="shared" si="229"/>
        <v>0</v>
      </c>
      <c r="AP362" s="1068">
        <f t="shared" si="230"/>
        <v>0</v>
      </c>
      <c r="AQ362" s="1068">
        <f t="shared" si="231"/>
        <v>0</v>
      </c>
      <c r="AR362" s="1382"/>
      <c r="AS362" s="1382"/>
      <c r="AT362" s="1382"/>
      <c r="AU362" s="1449"/>
      <c r="AV362" s="1449"/>
      <c r="AW362" s="1449"/>
      <c r="AX362" s="1449"/>
      <c r="AY362" s="1449"/>
      <c r="AZ362" s="1449"/>
      <c r="BA362" s="1424"/>
      <c r="BB362" s="1424"/>
      <c r="BC362" s="1406"/>
    </row>
    <row r="363" spans="1:60">
      <c r="A363" s="828"/>
      <c r="B363" s="1093"/>
      <c r="C363" s="1509"/>
      <c r="D363" s="1509"/>
      <c r="E363" s="1328">
        <f t="shared" si="210"/>
        <v>0</v>
      </c>
      <c r="F363" s="828"/>
      <c r="G363" s="1035"/>
      <c r="H363" s="934"/>
      <c r="I363" s="840"/>
      <c r="J363" s="840"/>
      <c r="K363" s="577"/>
      <c r="L363" s="888">
        <f t="shared" si="211"/>
        <v>0</v>
      </c>
      <c r="M363" s="577"/>
      <c r="N363" s="577"/>
      <c r="O363" s="577"/>
      <c r="P363" s="577"/>
      <c r="Q363" s="577"/>
      <c r="R363" s="577"/>
      <c r="S363" s="577"/>
      <c r="T363" s="577"/>
      <c r="U363" s="577"/>
      <c r="V363" s="577"/>
      <c r="W363" s="580">
        <f t="shared" si="212"/>
        <v>0</v>
      </c>
      <c r="X363" s="916">
        <f t="shared" si="213"/>
        <v>0</v>
      </c>
      <c r="Y363" s="1096"/>
      <c r="Z363" s="1140">
        <f t="shared" si="214"/>
        <v>0</v>
      </c>
      <c r="AA363" s="1083">
        <f t="shared" si="215"/>
        <v>0</v>
      </c>
      <c r="AB363" s="1083">
        <f t="shared" si="216"/>
        <v>0</v>
      </c>
      <c r="AC363" s="1083">
        <f t="shared" si="217"/>
        <v>0</v>
      </c>
      <c r="AD363" s="1141">
        <f t="shared" si="218"/>
        <v>0</v>
      </c>
      <c r="AE363" s="1084">
        <f t="shared" si="219"/>
        <v>0</v>
      </c>
      <c r="AF363" s="1084">
        <f t="shared" si="220"/>
        <v>0</v>
      </c>
      <c r="AG363" s="1084">
        <f t="shared" si="221"/>
        <v>0</v>
      </c>
      <c r="AH363" s="1142">
        <f t="shared" si="222"/>
        <v>0</v>
      </c>
      <c r="AI363" s="1085">
        <f t="shared" si="223"/>
        <v>0</v>
      </c>
      <c r="AJ363" s="1085">
        <f t="shared" si="224"/>
        <v>0</v>
      </c>
      <c r="AK363" s="1085">
        <f t="shared" si="225"/>
        <v>0</v>
      </c>
      <c r="AL363" s="1067">
        <f t="shared" si="226"/>
        <v>0</v>
      </c>
      <c r="AM363" s="1067">
        <f t="shared" si="227"/>
        <v>0</v>
      </c>
      <c r="AN363" s="1067">
        <f t="shared" si="228"/>
        <v>0</v>
      </c>
      <c r="AO363" s="1068">
        <f t="shared" si="229"/>
        <v>0</v>
      </c>
      <c r="AP363" s="1068">
        <f t="shared" si="230"/>
        <v>0</v>
      </c>
      <c r="AQ363" s="1068">
        <f t="shared" si="231"/>
        <v>0</v>
      </c>
      <c r="AR363" s="1382"/>
      <c r="AS363" s="1382"/>
      <c r="AT363" s="1382"/>
      <c r="AU363" s="1449"/>
      <c r="AV363" s="1449"/>
      <c r="AW363" s="1449"/>
      <c r="AX363" s="1449"/>
      <c r="AY363" s="1449"/>
      <c r="AZ363" s="1449"/>
      <c r="BA363" s="1424"/>
      <c r="BB363" s="1424"/>
      <c r="BC363" s="1406"/>
    </row>
    <row r="364" spans="1:60">
      <c r="A364" s="828"/>
      <c r="B364" s="1093"/>
      <c r="C364" s="1509"/>
      <c r="D364" s="1509"/>
      <c r="E364" s="1328">
        <f t="shared" si="210"/>
        <v>0</v>
      </c>
      <c r="F364" s="828"/>
      <c r="G364" s="1035"/>
      <c r="H364" s="934"/>
      <c r="I364" s="840"/>
      <c r="J364" s="840"/>
      <c r="K364" s="577"/>
      <c r="L364" s="888">
        <f t="shared" si="211"/>
        <v>0</v>
      </c>
      <c r="M364" s="577"/>
      <c r="N364" s="577"/>
      <c r="O364" s="577"/>
      <c r="P364" s="577"/>
      <c r="Q364" s="577"/>
      <c r="R364" s="577"/>
      <c r="S364" s="577"/>
      <c r="T364" s="577"/>
      <c r="U364" s="577"/>
      <c r="V364" s="577"/>
      <c r="W364" s="580">
        <f t="shared" si="212"/>
        <v>0</v>
      </c>
      <c r="X364" s="916">
        <f t="shared" si="213"/>
        <v>0</v>
      </c>
      <c r="Y364" s="1096"/>
      <c r="Z364" s="1140">
        <f t="shared" si="214"/>
        <v>0</v>
      </c>
      <c r="AA364" s="1083">
        <f t="shared" si="215"/>
        <v>0</v>
      </c>
      <c r="AB364" s="1083">
        <f t="shared" si="216"/>
        <v>0</v>
      </c>
      <c r="AC364" s="1083">
        <f t="shared" si="217"/>
        <v>0</v>
      </c>
      <c r="AD364" s="1141">
        <f t="shared" si="218"/>
        <v>0</v>
      </c>
      <c r="AE364" s="1084">
        <f t="shared" si="219"/>
        <v>0</v>
      </c>
      <c r="AF364" s="1084">
        <f t="shared" si="220"/>
        <v>0</v>
      </c>
      <c r="AG364" s="1084">
        <f t="shared" si="221"/>
        <v>0</v>
      </c>
      <c r="AH364" s="1142">
        <f t="shared" si="222"/>
        <v>0</v>
      </c>
      <c r="AI364" s="1085">
        <f t="shared" si="223"/>
        <v>0</v>
      </c>
      <c r="AJ364" s="1085">
        <f t="shared" si="224"/>
        <v>0</v>
      </c>
      <c r="AK364" s="1085">
        <f t="shared" si="225"/>
        <v>0</v>
      </c>
      <c r="AL364" s="1067">
        <f t="shared" si="226"/>
        <v>0</v>
      </c>
      <c r="AM364" s="1067">
        <f t="shared" si="227"/>
        <v>0</v>
      </c>
      <c r="AN364" s="1067">
        <f t="shared" si="228"/>
        <v>0</v>
      </c>
      <c r="AO364" s="1068">
        <f t="shared" si="229"/>
        <v>0</v>
      </c>
      <c r="AP364" s="1068">
        <f t="shared" si="230"/>
        <v>0</v>
      </c>
      <c r="AQ364" s="1068">
        <f t="shared" si="231"/>
        <v>0</v>
      </c>
      <c r="AR364" s="1382"/>
      <c r="AS364" s="1382"/>
      <c r="AT364" s="1382"/>
      <c r="AU364" s="1449"/>
      <c r="AV364" s="1449"/>
      <c r="AW364" s="1449"/>
      <c r="AX364" s="1449"/>
      <c r="AY364" s="1449"/>
      <c r="AZ364" s="1449"/>
      <c r="BA364" s="1424"/>
      <c r="BB364" s="1424"/>
      <c r="BC364" s="1406"/>
    </row>
    <row r="365" spans="1:60" ht="13.5" thickBot="1">
      <c r="A365" s="828"/>
      <c r="B365" s="1093"/>
      <c r="C365" s="1509"/>
      <c r="D365" s="1509"/>
      <c r="E365" s="1328">
        <f t="shared" si="210"/>
        <v>0</v>
      </c>
      <c r="F365" s="828"/>
      <c r="G365" s="1035"/>
      <c r="H365" s="934"/>
      <c r="I365" s="840"/>
      <c r="J365" s="840"/>
      <c r="K365" s="577"/>
      <c r="L365" s="888">
        <f t="shared" si="211"/>
        <v>0</v>
      </c>
      <c r="M365" s="577"/>
      <c r="N365" s="577"/>
      <c r="O365" s="577"/>
      <c r="P365" s="577"/>
      <c r="Q365" s="577"/>
      <c r="R365" s="577"/>
      <c r="S365" s="577"/>
      <c r="T365" s="577"/>
      <c r="U365" s="577"/>
      <c r="V365" s="577"/>
      <c r="W365" s="580">
        <f t="shared" si="212"/>
        <v>0</v>
      </c>
      <c r="X365" s="917">
        <f t="shared" si="213"/>
        <v>0</v>
      </c>
      <c r="Y365" s="1096"/>
      <c r="Z365" s="1140">
        <f t="shared" si="214"/>
        <v>0</v>
      </c>
      <c r="AA365" s="1083">
        <f t="shared" si="215"/>
        <v>0</v>
      </c>
      <c r="AB365" s="1083">
        <f t="shared" si="216"/>
        <v>0</v>
      </c>
      <c r="AC365" s="1083">
        <f t="shared" si="217"/>
        <v>0</v>
      </c>
      <c r="AD365" s="1141">
        <f t="shared" si="218"/>
        <v>0</v>
      </c>
      <c r="AE365" s="1084">
        <f t="shared" si="219"/>
        <v>0</v>
      </c>
      <c r="AF365" s="1084">
        <f t="shared" si="220"/>
        <v>0</v>
      </c>
      <c r="AG365" s="1084">
        <f t="shared" si="221"/>
        <v>0</v>
      </c>
      <c r="AH365" s="1142">
        <f t="shared" si="222"/>
        <v>0</v>
      </c>
      <c r="AI365" s="1085">
        <f t="shared" si="223"/>
        <v>0</v>
      </c>
      <c r="AJ365" s="1085">
        <f t="shared" si="224"/>
        <v>0</v>
      </c>
      <c r="AK365" s="1085">
        <f t="shared" si="225"/>
        <v>0</v>
      </c>
      <c r="AL365" s="1067">
        <f t="shared" si="226"/>
        <v>0</v>
      </c>
      <c r="AM365" s="1067">
        <f t="shared" si="227"/>
        <v>0</v>
      </c>
      <c r="AN365" s="1067">
        <f t="shared" si="228"/>
        <v>0</v>
      </c>
      <c r="AO365" s="1068">
        <f t="shared" si="229"/>
        <v>0</v>
      </c>
      <c r="AP365" s="1068">
        <f t="shared" si="230"/>
        <v>0</v>
      </c>
      <c r="AQ365" s="1068">
        <f t="shared" si="231"/>
        <v>0</v>
      </c>
      <c r="AR365" s="1382"/>
      <c r="AS365" s="1382"/>
      <c r="AT365" s="1382"/>
      <c r="AU365" s="1449"/>
      <c r="AV365" s="1449"/>
      <c r="AW365" s="1449"/>
      <c r="AX365" s="1449"/>
      <c r="AY365" s="1449"/>
      <c r="AZ365" s="1449"/>
      <c r="BA365" s="1424"/>
      <c r="BB365" s="1424"/>
      <c r="BC365" s="1406"/>
    </row>
    <row r="366" spans="1:60" ht="13.5" thickBot="1">
      <c r="A366" s="925" t="s">
        <v>525</v>
      </c>
      <c r="B366" s="1335">
        <f>SUM(B336:B365)</f>
        <v>0</v>
      </c>
      <c r="C366" s="1329">
        <f>IF(ISERROR(SUM(C336:C365)/B366),0,(SUM(C336:C365)/B366))</f>
        <v>0</v>
      </c>
      <c r="D366" s="1334">
        <f>SUM(D336:D365)</f>
        <v>0</v>
      </c>
      <c r="E366" s="1333">
        <f>IFERROR(D366/B366,0)</f>
        <v>0</v>
      </c>
      <c r="F366" s="925" t="s">
        <v>525</v>
      </c>
      <c r="G366" s="1038"/>
      <c r="H366" s="643">
        <f>SUM(H336:H365)</f>
        <v>0</v>
      </c>
      <c r="I366" s="579"/>
      <c r="J366" s="579"/>
      <c r="K366" s="579"/>
      <c r="L366" s="821">
        <f>IF(ISERROR(SUM(L336:L365)/$H$366),0,(SUM(L336:L365)/$H$366))</f>
        <v>0</v>
      </c>
      <c r="M366" s="821">
        <f>IF(ISERROR(SUM(M336:M365)/$H$366),0,(SUM(M336:M365)/$H$366))</f>
        <v>0</v>
      </c>
      <c r="N366" s="821">
        <f t="shared" ref="N366:V366" si="233">IF(ISERROR(SUM(N336:N365)/$H$366),0,(SUM(N336:N365)/$H$366))</f>
        <v>0</v>
      </c>
      <c r="O366" s="821">
        <f t="shared" si="233"/>
        <v>0</v>
      </c>
      <c r="P366" s="821">
        <f t="shared" si="233"/>
        <v>0</v>
      </c>
      <c r="Q366" s="821">
        <f t="shared" si="233"/>
        <v>0</v>
      </c>
      <c r="R366" s="821">
        <f t="shared" si="233"/>
        <v>0</v>
      </c>
      <c r="S366" s="821">
        <f t="shared" si="233"/>
        <v>0</v>
      </c>
      <c r="T366" s="821">
        <f t="shared" si="233"/>
        <v>0</v>
      </c>
      <c r="U366" s="821">
        <f t="shared" si="233"/>
        <v>0</v>
      </c>
      <c r="V366" s="821">
        <f t="shared" si="233"/>
        <v>0</v>
      </c>
      <c r="W366" s="822">
        <f>SUM(W336:W365)</f>
        <v>0</v>
      </c>
      <c r="X366" s="827">
        <f>IFERROR(SUM(W366/H366),0)</f>
        <v>0</v>
      </c>
      <c r="Y366" s="1052"/>
      <c r="Z366" s="1052"/>
      <c r="AA366" s="1052"/>
      <c r="AB366" s="1052"/>
      <c r="AC366" s="1052"/>
      <c r="AD366" s="1052"/>
      <c r="AE366" s="1052"/>
      <c r="AF366" s="1052"/>
      <c r="AG366" s="1052"/>
      <c r="AH366" s="1052"/>
      <c r="AI366" s="1052"/>
      <c r="AJ366" s="1052"/>
      <c r="AK366" s="1052"/>
      <c r="AL366" s="1052"/>
      <c r="AM366" s="1052"/>
      <c r="AN366" s="1052"/>
      <c r="AO366" s="1052"/>
      <c r="AP366" s="1052"/>
      <c r="AQ366" s="1052"/>
      <c r="AR366" s="1052"/>
      <c r="AS366" s="1052"/>
      <c r="AT366" s="1052"/>
      <c r="AU366" s="1451"/>
      <c r="AV366" s="1451"/>
      <c r="AW366" s="1451"/>
      <c r="AX366" s="1451"/>
      <c r="AY366" s="1451"/>
      <c r="AZ366" s="1451"/>
      <c r="BA366" s="1426"/>
      <c r="BB366" s="1426"/>
      <c r="BC366" s="1408"/>
      <c r="BH366" s="1188"/>
    </row>
    <row r="367" spans="1:60">
      <c r="F367" s="918"/>
      <c r="G367" s="581"/>
      <c r="W367" s="901"/>
      <c r="X367" s="921"/>
      <c r="Y367" s="1110"/>
      <c r="Z367" s="1056"/>
      <c r="AA367" s="1056"/>
      <c r="AB367" s="1056"/>
      <c r="AC367" s="1056"/>
      <c r="AD367" s="1056"/>
      <c r="AE367" s="1056"/>
      <c r="AF367" s="1056"/>
      <c r="AG367" s="1056"/>
      <c r="AH367" s="1056"/>
      <c r="AI367" s="1056"/>
      <c r="AJ367" s="1056"/>
      <c r="AK367" s="1056"/>
      <c r="AL367" s="1056"/>
      <c r="AM367" s="1056"/>
      <c r="AN367" s="1056"/>
      <c r="AO367" s="1056"/>
      <c r="AP367" s="1056"/>
      <c r="AQ367" s="1056"/>
      <c r="AR367" s="1056"/>
      <c r="AS367" s="1056"/>
      <c r="AT367" s="1056"/>
      <c r="AU367" s="1456"/>
      <c r="AV367" s="1456"/>
      <c r="AW367" s="1456"/>
      <c r="AX367" s="1456"/>
      <c r="AY367" s="1456"/>
      <c r="AZ367" s="1456"/>
      <c r="BA367" s="1432"/>
      <c r="BB367" s="1432"/>
      <c r="BC367" s="1413"/>
    </row>
    <row r="368" spans="1:60">
      <c r="A368" s="924" t="s">
        <v>526</v>
      </c>
      <c r="F368" s="924" t="s">
        <v>526</v>
      </c>
      <c r="G368" s="317"/>
      <c r="O368" s="1648"/>
      <c r="P368" s="1648"/>
      <c r="Q368" s="1648"/>
      <c r="R368" s="1648"/>
      <c r="S368" s="1648"/>
      <c r="T368" s="1648"/>
      <c r="U368" s="1648"/>
      <c r="V368" s="1648"/>
      <c r="W368" s="1648"/>
      <c r="X368" s="1649"/>
      <c r="Y368" s="1109"/>
      <c r="Z368" s="1050"/>
      <c r="AA368" s="1050"/>
      <c r="AB368" s="1050"/>
      <c r="AC368" s="1050"/>
      <c r="AD368" s="1050"/>
      <c r="AE368" s="1050"/>
      <c r="AF368" s="1050"/>
      <c r="AG368" s="1050"/>
      <c r="AH368" s="1050"/>
      <c r="AI368" s="1050"/>
      <c r="AJ368" s="1050"/>
      <c r="AK368" s="1050"/>
      <c r="AL368" s="1050"/>
      <c r="AM368" s="1050"/>
      <c r="AN368" s="1050"/>
      <c r="AO368" s="1050"/>
      <c r="AP368" s="1050"/>
      <c r="AQ368" s="1050"/>
      <c r="AR368" s="1050"/>
      <c r="AS368" s="1050"/>
      <c r="AT368" s="1050"/>
      <c r="AU368" s="1050"/>
      <c r="AV368" s="1050"/>
      <c r="AW368" s="1050"/>
      <c r="AX368" s="1050"/>
      <c r="AY368" s="1050"/>
      <c r="AZ368" s="1050"/>
      <c r="BA368" s="1431"/>
      <c r="BB368" s="1431"/>
      <c r="BC368" s="1405"/>
    </row>
    <row r="369" spans="1:60">
      <c r="A369" s="828"/>
      <c r="B369" s="1093"/>
      <c r="C369" s="1509"/>
      <c r="D369" s="1509"/>
      <c r="E369" s="1328">
        <f t="shared" ref="E369:E375" si="234">IFERROR(D369/B369,0)</f>
        <v>0</v>
      </c>
      <c r="F369" s="829"/>
      <c r="G369" s="1117"/>
      <c r="H369" s="934"/>
      <c r="I369" s="840"/>
      <c r="J369" s="840"/>
      <c r="K369" s="577"/>
      <c r="L369" s="888">
        <f t="shared" ref="L369:L378" si="235">IFERROR(K369*H369,"")</f>
        <v>0</v>
      </c>
      <c r="M369" s="577"/>
      <c r="N369" s="577"/>
      <c r="O369" s="577"/>
      <c r="P369" s="577"/>
      <c r="Q369" s="577"/>
      <c r="R369" s="577"/>
      <c r="S369" s="577"/>
      <c r="T369" s="577"/>
      <c r="U369" s="577"/>
      <c r="V369" s="577"/>
      <c r="W369" s="1048">
        <f t="shared" ref="W369:W378" si="236">IFERROR(IF(F369&lt;&gt;"GfB",(SUM(L369:O369,Q369,U369)*12+(S369+T369))*(100+$O$12+$O$13)%+((P369+R369+V369)*12),(SUM(L369:O369,Q369,U369)*12+(S369+T369))*(100+$O$15+$O$13)%+((P369+R369+V369)*12)),0)</f>
        <v>0</v>
      </c>
      <c r="X369" s="916">
        <f t="shared" ref="X369:X378" si="237">IF(ISERROR(W369/H369),0,(W369/H369))</f>
        <v>0</v>
      </c>
      <c r="Y369" s="1104"/>
      <c r="Z369" s="1051"/>
      <c r="AA369" s="1051"/>
      <c r="AB369" s="1051"/>
      <c r="AC369" s="1051"/>
      <c r="AD369" s="1051"/>
      <c r="AE369" s="1051"/>
      <c r="AF369" s="1051"/>
      <c r="AG369" s="1051"/>
      <c r="AH369" s="1051"/>
      <c r="AI369" s="1051"/>
      <c r="AJ369" s="1051"/>
      <c r="AK369" s="1051"/>
      <c r="AL369" s="1051"/>
      <c r="AM369" s="1051"/>
      <c r="AN369" s="1051"/>
      <c r="AO369" s="1051"/>
      <c r="AP369" s="1051"/>
      <c r="AQ369" s="1051"/>
      <c r="AR369" s="1051"/>
      <c r="AS369" s="1051"/>
      <c r="AT369" s="1051"/>
      <c r="AU369" s="1450"/>
      <c r="AV369" s="1450"/>
      <c r="AW369" s="1450"/>
      <c r="AX369" s="1450"/>
      <c r="AY369" s="1450"/>
      <c r="AZ369" s="1450"/>
      <c r="BA369" s="1425"/>
      <c r="BB369" s="1425"/>
      <c r="BC369" s="1407"/>
    </row>
    <row r="370" spans="1:60">
      <c r="A370" s="828"/>
      <c r="B370" s="1093"/>
      <c r="C370" s="1509"/>
      <c r="D370" s="1509"/>
      <c r="E370" s="1328">
        <f t="shared" si="234"/>
        <v>0</v>
      </c>
      <c r="F370" s="828"/>
      <c r="G370" s="1118"/>
      <c r="H370" s="934"/>
      <c r="I370" s="840"/>
      <c r="J370" s="840"/>
      <c r="K370" s="577"/>
      <c r="L370" s="888">
        <f t="shared" si="235"/>
        <v>0</v>
      </c>
      <c r="M370" s="577"/>
      <c r="N370" s="577"/>
      <c r="O370" s="577"/>
      <c r="P370" s="577"/>
      <c r="Q370" s="577"/>
      <c r="R370" s="577"/>
      <c r="S370" s="577"/>
      <c r="T370" s="577"/>
      <c r="U370" s="577"/>
      <c r="V370" s="577"/>
      <c r="W370" s="580">
        <f t="shared" si="236"/>
        <v>0</v>
      </c>
      <c r="X370" s="916">
        <f t="shared" ref="X370:X374" si="238">IF(ISERROR(W370/H370),0,(W370/H370))</f>
        <v>0</v>
      </c>
      <c r="Y370" s="1104"/>
      <c r="Z370" s="1051"/>
      <c r="AA370" s="1051"/>
      <c r="AB370" s="1051"/>
      <c r="AC370" s="1051"/>
      <c r="AD370" s="1051"/>
      <c r="AE370" s="1051"/>
      <c r="AF370" s="1051"/>
      <c r="AG370" s="1051"/>
      <c r="AH370" s="1051"/>
      <c r="AI370" s="1051"/>
      <c r="AJ370" s="1051"/>
      <c r="AK370" s="1051"/>
      <c r="AL370" s="1051"/>
      <c r="AM370" s="1051"/>
      <c r="AN370" s="1051"/>
      <c r="AO370" s="1051"/>
      <c r="AP370" s="1051"/>
      <c r="AQ370" s="1051"/>
      <c r="AR370" s="1051"/>
      <c r="AS370" s="1051"/>
      <c r="AT370" s="1051"/>
      <c r="AU370" s="1450"/>
      <c r="AV370" s="1450"/>
      <c r="AW370" s="1450"/>
      <c r="AX370" s="1450"/>
      <c r="AY370" s="1450"/>
      <c r="AZ370" s="1450"/>
      <c r="BA370" s="1425"/>
      <c r="BB370" s="1425"/>
      <c r="BC370" s="1407"/>
    </row>
    <row r="371" spans="1:60">
      <c r="A371" s="828"/>
      <c r="B371" s="1093"/>
      <c r="C371" s="1509"/>
      <c r="D371" s="1509"/>
      <c r="E371" s="1328">
        <f t="shared" si="234"/>
        <v>0</v>
      </c>
      <c r="F371" s="828"/>
      <c r="G371" s="1118"/>
      <c r="H371" s="934"/>
      <c r="I371" s="840"/>
      <c r="J371" s="840"/>
      <c r="K371" s="577"/>
      <c r="L371" s="888">
        <f t="shared" si="235"/>
        <v>0</v>
      </c>
      <c r="M371" s="577"/>
      <c r="N371" s="577"/>
      <c r="O371" s="577"/>
      <c r="P371" s="577"/>
      <c r="Q371" s="577"/>
      <c r="R371" s="577"/>
      <c r="S371" s="577"/>
      <c r="T371" s="577"/>
      <c r="U371" s="577"/>
      <c r="V371" s="577"/>
      <c r="W371" s="580">
        <f t="shared" si="236"/>
        <v>0</v>
      </c>
      <c r="X371" s="916">
        <f t="shared" si="238"/>
        <v>0</v>
      </c>
      <c r="Y371" s="1104"/>
      <c r="Z371" s="1051"/>
      <c r="AA371" s="1051"/>
      <c r="AB371" s="1051"/>
      <c r="AC371" s="1051"/>
      <c r="AD371" s="1051"/>
      <c r="AE371" s="1051"/>
      <c r="AF371" s="1051"/>
      <c r="AG371" s="1051"/>
      <c r="AH371" s="1051"/>
      <c r="AI371" s="1051"/>
      <c r="AJ371" s="1051"/>
      <c r="AK371" s="1051"/>
      <c r="AL371" s="1051"/>
      <c r="AM371" s="1051"/>
      <c r="AN371" s="1051"/>
      <c r="AO371" s="1051"/>
      <c r="AP371" s="1051"/>
      <c r="AQ371" s="1051"/>
      <c r="AR371" s="1051"/>
      <c r="AS371" s="1051"/>
      <c r="AT371" s="1051"/>
      <c r="AU371" s="1450"/>
      <c r="AV371" s="1450"/>
      <c r="AW371" s="1450"/>
      <c r="AX371" s="1450"/>
      <c r="AY371" s="1450"/>
      <c r="AZ371" s="1450"/>
      <c r="BA371" s="1425"/>
      <c r="BB371" s="1425"/>
      <c r="BC371" s="1407"/>
    </row>
    <row r="372" spans="1:60">
      <c r="A372" s="828"/>
      <c r="B372" s="1093"/>
      <c r="C372" s="1509"/>
      <c r="D372" s="1509"/>
      <c r="E372" s="1328">
        <f t="shared" si="234"/>
        <v>0</v>
      </c>
      <c r="F372" s="828"/>
      <c r="G372" s="1118"/>
      <c r="H372" s="934"/>
      <c r="I372" s="840"/>
      <c r="J372" s="840"/>
      <c r="K372" s="577"/>
      <c r="L372" s="888">
        <f t="shared" si="235"/>
        <v>0</v>
      </c>
      <c r="M372" s="577"/>
      <c r="N372" s="577"/>
      <c r="O372" s="577"/>
      <c r="P372" s="577"/>
      <c r="Q372" s="577"/>
      <c r="R372" s="577"/>
      <c r="S372" s="577"/>
      <c r="T372" s="577"/>
      <c r="U372" s="577"/>
      <c r="V372" s="577"/>
      <c r="W372" s="580">
        <f t="shared" si="236"/>
        <v>0</v>
      </c>
      <c r="X372" s="916">
        <f t="shared" si="238"/>
        <v>0</v>
      </c>
      <c r="Y372" s="1104"/>
      <c r="Z372" s="1051"/>
      <c r="AA372" s="1051"/>
      <c r="AB372" s="1051"/>
      <c r="AC372" s="1051"/>
      <c r="AD372" s="1051"/>
      <c r="AE372" s="1051"/>
      <c r="AF372" s="1051"/>
      <c r="AG372" s="1051"/>
      <c r="AH372" s="1051"/>
      <c r="AI372" s="1051"/>
      <c r="AJ372" s="1051"/>
      <c r="AK372" s="1051"/>
      <c r="AL372" s="1051"/>
      <c r="AM372" s="1051"/>
      <c r="AN372" s="1051"/>
      <c r="AO372" s="1051"/>
      <c r="AP372" s="1051"/>
      <c r="AQ372" s="1051"/>
      <c r="AR372" s="1051"/>
      <c r="AS372" s="1051"/>
      <c r="AT372" s="1051"/>
      <c r="AU372" s="1450"/>
      <c r="AV372" s="1450"/>
      <c r="AW372" s="1450"/>
      <c r="AX372" s="1450"/>
      <c r="AY372" s="1450"/>
      <c r="AZ372" s="1450"/>
      <c r="BA372" s="1425"/>
      <c r="BB372" s="1425"/>
      <c r="BC372" s="1407"/>
    </row>
    <row r="373" spans="1:60">
      <c r="A373" s="828"/>
      <c r="B373" s="1093"/>
      <c r="C373" s="1509"/>
      <c r="D373" s="1509"/>
      <c r="E373" s="1328">
        <f t="shared" si="234"/>
        <v>0</v>
      </c>
      <c r="F373" s="828"/>
      <c r="G373" s="1118"/>
      <c r="H373" s="934"/>
      <c r="I373" s="840"/>
      <c r="J373" s="840"/>
      <c r="K373" s="577"/>
      <c r="L373" s="888">
        <f t="shared" si="235"/>
        <v>0</v>
      </c>
      <c r="M373" s="577"/>
      <c r="N373" s="577"/>
      <c r="O373" s="577"/>
      <c r="P373" s="577"/>
      <c r="Q373" s="577"/>
      <c r="R373" s="577"/>
      <c r="S373" s="577"/>
      <c r="T373" s="577"/>
      <c r="U373" s="577"/>
      <c r="V373" s="577"/>
      <c r="W373" s="580">
        <f t="shared" si="236"/>
        <v>0</v>
      </c>
      <c r="X373" s="916">
        <f t="shared" si="238"/>
        <v>0</v>
      </c>
      <c r="Y373" s="1104"/>
      <c r="Z373" s="1051"/>
      <c r="AA373" s="1051"/>
      <c r="AB373" s="1051"/>
      <c r="AC373" s="1051"/>
      <c r="AD373" s="1051"/>
      <c r="AE373" s="1051"/>
      <c r="AF373" s="1051"/>
      <c r="AG373" s="1051"/>
      <c r="AH373" s="1051"/>
      <c r="AI373" s="1051"/>
      <c r="AJ373" s="1051"/>
      <c r="AK373" s="1051"/>
      <c r="AL373" s="1051"/>
      <c r="AM373" s="1051"/>
      <c r="AN373" s="1051"/>
      <c r="AO373" s="1051"/>
      <c r="AP373" s="1051"/>
      <c r="AQ373" s="1051"/>
      <c r="AR373" s="1051"/>
      <c r="AS373" s="1051"/>
      <c r="AT373" s="1051"/>
      <c r="AU373" s="1450"/>
      <c r="AV373" s="1450"/>
      <c r="AW373" s="1450"/>
      <c r="AX373" s="1450"/>
      <c r="AY373" s="1450"/>
      <c r="AZ373" s="1450"/>
      <c r="BA373" s="1425"/>
      <c r="BB373" s="1425"/>
      <c r="BC373" s="1407"/>
    </row>
    <row r="374" spans="1:60">
      <c r="A374" s="828"/>
      <c r="B374" s="1093"/>
      <c r="C374" s="1509"/>
      <c r="D374" s="1509"/>
      <c r="E374" s="1328">
        <f t="shared" si="234"/>
        <v>0</v>
      </c>
      <c r="F374" s="828"/>
      <c r="G374" s="1118"/>
      <c r="H374" s="934"/>
      <c r="I374" s="840"/>
      <c r="J374" s="840"/>
      <c r="K374" s="577"/>
      <c r="L374" s="888">
        <f t="shared" si="235"/>
        <v>0</v>
      </c>
      <c r="M374" s="577"/>
      <c r="N374" s="577"/>
      <c r="O374" s="577"/>
      <c r="P374" s="577"/>
      <c r="Q374" s="577"/>
      <c r="R374" s="577"/>
      <c r="S374" s="577"/>
      <c r="T374" s="577"/>
      <c r="U374" s="577"/>
      <c r="V374" s="577"/>
      <c r="W374" s="580">
        <f t="shared" si="236"/>
        <v>0</v>
      </c>
      <c r="X374" s="916">
        <f t="shared" si="238"/>
        <v>0</v>
      </c>
      <c r="Y374" s="1104"/>
      <c r="Z374" s="1051"/>
      <c r="AA374" s="1051"/>
      <c r="AB374" s="1051"/>
      <c r="AC374" s="1051"/>
      <c r="AD374" s="1051"/>
      <c r="AE374" s="1051"/>
      <c r="AF374" s="1051"/>
      <c r="AG374" s="1051"/>
      <c r="AH374" s="1051"/>
      <c r="AI374" s="1051"/>
      <c r="AJ374" s="1051"/>
      <c r="AK374" s="1051"/>
      <c r="AL374" s="1051"/>
      <c r="AM374" s="1051"/>
      <c r="AN374" s="1051"/>
      <c r="AO374" s="1051"/>
      <c r="AP374" s="1051"/>
      <c r="AQ374" s="1051"/>
      <c r="AR374" s="1051"/>
      <c r="AS374" s="1051"/>
      <c r="AT374" s="1051"/>
      <c r="AU374" s="1450"/>
      <c r="AV374" s="1450"/>
      <c r="AW374" s="1450"/>
      <c r="AX374" s="1450"/>
      <c r="AY374" s="1450"/>
      <c r="AZ374" s="1450"/>
      <c r="BA374" s="1425"/>
      <c r="BB374" s="1425"/>
      <c r="BC374" s="1407"/>
    </row>
    <row r="375" spans="1:60">
      <c r="A375" s="828"/>
      <c r="B375" s="1093"/>
      <c r="C375" s="1509"/>
      <c r="D375" s="1509"/>
      <c r="E375" s="1328">
        <f t="shared" si="234"/>
        <v>0</v>
      </c>
      <c r="F375" s="828"/>
      <c r="G375" s="1118"/>
      <c r="H375" s="934"/>
      <c r="I375" s="840"/>
      <c r="J375" s="840"/>
      <c r="K375" s="577"/>
      <c r="L375" s="888">
        <f t="shared" si="235"/>
        <v>0</v>
      </c>
      <c r="M375" s="577"/>
      <c r="N375" s="577"/>
      <c r="O375" s="577"/>
      <c r="P375" s="577"/>
      <c r="Q375" s="577"/>
      <c r="R375" s="577"/>
      <c r="S375" s="577"/>
      <c r="T375" s="577"/>
      <c r="U375" s="577"/>
      <c r="V375" s="577"/>
      <c r="W375" s="580">
        <f t="shared" si="236"/>
        <v>0</v>
      </c>
      <c r="X375" s="916">
        <f t="shared" si="237"/>
        <v>0</v>
      </c>
      <c r="Y375" s="1104"/>
      <c r="Z375" s="1051"/>
      <c r="AA375" s="1051"/>
      <c r="AB375" s="1051"/>
      <c r="AC375" s="1051"/>
      <c r="AD375" s="1051"/>
      <c r="AE375" s="1051"/>
      <c r="AF375" s="1051"/>
      <c r="AG375" s="1051"/>
      <c r="AH375" s="1051"/>
      <c r="AI375" s="1051"/>
      <c r="AJ375" s="1051"/>
      <c r="AK375" s="1051"/>
      <c r="AL375" s="1051"/>
      <c r="AM375" s="1051"/>
      <c r="AN375" s="1051"/>
      <c r="AO375" s="1051"/>
      <c r="AP375" s="1051"/>
      <c r="AQ375" s="1051"/>
      <c r="AR375" s="1051"/>
      <c r="AS375" s="1051"/>
      <c r="AT375" s="1051"/>
      <c r="AU375" s="1450"/>
      <c r="AV375" s="1450"/>
      <c r="AW375" s="1450"/>
      <c r="AX375" s="1450"/>
      <c r="AY375" s="1450"/>
      <c r="AZ375" s="1450"/>
      <c r="BA375" s="1425"/>
      <c r="BB375" s="1425"/>
      <c r="BC375" s="1407"/>
      <c r="BH375" s="1203"/>
    </row>
    <row r="376" spans="1:60">
      <c r="A376" s="828"/>
      <c r="B376" s="1093"/>
      <c r="C376" s="1509"/>
      <c r="D376" s="1509"/>
      <c r="E376" s="1328">
        <f t="shared" ref="E376:E378" si="239">IFERROR(D376/B376,0)</f>
        <v>0</v>
      </c>
      <c r="F376" s="828"/>
      <c r="G376" s="1118"/>
      <c r="H376" s="934"/>
      <c r="I376" s="840"/>
      <c r="J376" s="840"/>
      <c r="K376" s="577"/>
      <c r="L376" s="888">
        <f t="shared" si="235"/>
        <v>0</v>
      </c>
      <c r="M376" s="577"/>
      <c r="N376" s="577"/>
      <c r="O376" s="577"/>
      <c r="P376" s="577"/>
      <c r="Q376" s="577"/>
      <c r="R376" s="577"/>
      <c r="S376" s="577"/>
      <c r="T376" s="577"/>
      <c r="U376" s="577"/>
      <c r="V376" s="577"/>
      <c r="W376" s="580">
        <f t="shared" si="236"/>
        <v>0</v>
      </c>
      <c r="X376" s="916">
        <f t="shared" si="237"/>
        <v>0</v>
      </c>
      <c r="Y376" s="1104"/>
      <c r="Z376" s="1051"/>
      <c r="AA376" s="1051"/>
      <c r="AB376" s="1051"/>
      <c r="AC376" s="1051"/>
      <c r="AD376" s="1051"/>
      <c r="AE376" s="1051"/>
      <c r="AF376" s="1051"/>
      <c r="AG376" s="1051"/>
      <c r="AH376" s="1051"/>
      <c r="AI376" s="1051"/>
      <c r="AJ376" s="1051"/>
      <c r="AK376" s="1051"/>
      <c r="AL376" s="1051"/>
      <c r="AM376" s="1051"/>
      <c r="AN376" s="1051"/>
      <c r="AO376" s="1051"/>
      <c r="AP376" s="1051"/>
      <c r="AQ376" s="1051"/>
      <c r="AR376" s="1051"/>
      <c r="AS376" s="1051"/>
      <c r="AT376" s="1051"/>
      <c r="AU376" s="1450"/>
      <c r="AV376" s="1450"/>
      <c r="AW376" s="1450"/>
      <c r="AX376" s="1450"/>
      <c r="AY376" s="1450"/>
      <c r="AZ376" s="1450"/>
      <c r="BA376" s="1425"/>
      <c r="BB376" s="1425"/>
      <c r="BC376" s="1407"/>
    </row>
    <row r="377" spans="1:60">
      <c r="A377" s="828"/>
      <c r="B377" s="1093"/>
      <c r="C377" s="1509"/>
      <c r="D377" s="1509"/>
      <c r="E377" s="1328">
        <f t="shared" si="239"/>
        <v>0</v>
      </c>
      <c r="F377" s="828"/>
      <c r="G377" s="1118"/>
      <c r="H377" s="934"/>
      <c r="I377" s="840"/>
      <c r="J377" s="840"/>
      <c r="K377" s="577"/>
      <c r="L377" s="888">
        <f t="shared" si="235"/>
        <v>0</v>
      </c>
      <c r="M377" s="577"/>
      <c r="N377" s="577"/>
      <c r="O377" s="577"/>
      <c r="P377" s="577"/>
      <c r="Q377" s="577"/>
      <c r="R377" s="577"/>
      <c r="S377" s="577"/>
      <c r="T377" s="577"/>
      <c r="U377" s="577"/>
      <c r="V377" s="577"/>
      <c r="W377" s="580">
        <f t="shared" si="236"/>
        <v>0</v>
      </c>
      <c r="X377" s="916">
        <f t="shared" si="237"/>
        <v>0</v>
      </c>
      <c r="Y377" s="1104"/>
      <c r="Z377" s="1051"/>
      <c r="AA377" s="1051"/>
      <c r="AB377" s="1051"/>
      <c r="AC377" s="1051"/>
      <c r="AD377" s="1051"/>
      <c r="AE377" s="1051"/>
      <c r="AF377" s="1051"/>
      <c r="AG377" s="1051"/>
      <c r="AH377" s="1051"/>
      <c r="AI377" s="1051"/>
      <c r="AJ377" s="1051"/>
      <c r="AK377" s="1051"/>
      <c r="AL377" s="1051"/>
      <c r="AM377" s="1051"/>
      <c r="AN377" s="1051"/>
      <c r="AO377" s="1051"/>
      <c r="AP377" s="1051"/>
      <c r="AQ377" s="1051"/>
      <c r="AR377" s="1051"/>
      <c r="AS377" s="1051"/>
      <c r="AT377" s="1051"/>
      <c r="AU377" s="1450"/>
      <c r="AV377" s="1450"/>
      <c r="AW377" s="1450"/>
      <c r="AX377" s="1450"/>
      <c r="AY377" s="1450"/>
      <c r="AZ377" s="1450"/>
      <c r="BA377" s="1425"/>
      <c r="BB377" s="1425"/>
      <c r="BC377" s="1407"/>
    </row>
    <row r="378" spans="1:60" ht="13.5" thickBot="1">
      <c r="A378" s="828"/>
      <c r="B378" s="1093"/>
      <c r="C378" s="1509"/>
      <c r="D378" s="1509"/>
      <c r="E378" s="1328">
        <f t="shared" si="239"/>
        <v>0</v>
      </c>
      <c r="F378" s="828"/>
      <c r="G378" s="1118"/>
      <c r="H378" s="934"/>
      <c r="I378" s="840"/>
      <c r="J378" s="840"/>
      <c r="K378" s="577"/>
      <c r="L378" s="888">
        <f t="shared" si="235"/>
        <v>0</v>
      </c>
      <c r="M378" s="577"/>
      <c r="N378" s="577"/>
      <c r="O378" s="577"/>
      <c r="P378" s="577"/>
      <c r="Q378" s="577"/>
      <c r="R378" s="577"/>
      <c r="S378" s="577"/>
      <c r="T378" s="577"/>
      <c r="U378" s="577"/>
      <c r="V378" s="577"/>
      <c r="W378" s="580">
        <f t="shared" si="236"/>
        <v>0</v>
      </c>
      <c r="X378" s="916">
        <f t="shared" si="237"/>
        <v>0</v>
      </c>
      <c r="Y378" s="1104"/>
      <c r="Z378" s="1051"/>
      <c r="AA378" s="1051"/>
      <c r="AB378" s="1051"/>
      <c r="AC378" s="1051"/>
      <c r="AD378" s="1051"/>
      <c r="AE378" s="1051"/>
      <c r="AF378" s="1051"/>
      <c r="AG378" s="1051"/>
      <c r="AH378" s="1051"/>
      <c r="AI378" s="1051"/>
      <c r="AJ378" s="1051"/>
      <c r="AK378" s="1051"/>
      <c r="AL378" s="1051"/>
      <c r="AM378" s="1051"/>
      <c r="AN378" s="1051"/>
      <c r="AO378" s="1051"/>
      <c r="AP378" s="1051"/>
      <c r="AQ378" s="1051"/>
      <c r="AR378" s="1051"/>
      <c r="AS378" s="1051"/>
      <c r="AT378" s="1051"/>
      <c r="AU378" s="1450"/>
      <c r="AV378" s="1450"/>
      <c r="AW378" s="1450"/>
      <c r="AX378" s="1450"/>
      <c r="AY378" s="1450"/>
      <c r="AZ378" s="1450"/>
      <c r="BA378" s="1425"/>
      <c r="BB378" s="1425"/>
      <c r="BC378" s="1407"/>
    </row>
    <row r="379" spans="1:60" ht="13.5" thickBot="1">
      <c r="A379" s="925" t="s">
        <v>527</v>
      </c>
      <c r="B379" s="1335">
        <f>SUM(B369:B378)</f>
        <v>0</v>
      </c>
      <c r="C379" s="1329">
        <f>IF(ISERROR(SUM(C369:C378)/B379),0,(SUM(C369:C378)/B379))</f>
        <v>0</v>
      </c>
      <c r="D379" s="1334">
        <f>SUM(D369:D378)</f>
        <v>0</v>
      </c>
      <c r="E379" s="1333">
        <f>IFERROR(D379/B379,0)</f>
        <v>0</v>
      </c>
      <c r="F379" s="925" t="s">
        <v>527</v>
      </c>
      <c r="G379" s="1038"/>
      <c r="H379" s="643">
        <f>SUM(H369:H378)</f>
        <v>0</v>
      </c>
      <c r="I379" s="579"/>
      <c r="J379" s="579"/>
      <c r="K379" s="579"/>
      <c r="L379" s="821">
        <f>IF(ISERROR(SUM(L369:L378)/$H$379),0,(SUM(L369:L378)/$H$379))</f>
        <v>0</v>
      </c>
      <c r="M379" s="821">
        <f t="shared" ref="M379" si="240">IF(ISERROR(SUM(M369:M378)/$H$379),0,(SUM(M369:M378)/$H$379))</f>
        <v>0</v>
      </c>
      <c r="N379" s="821">
        <f t="shared" ref="N379:U379" si="241">IF(ISERROR(SUM(N369:N378)/$H$379),0,(SUM(N369:N378)/$H$379))</f>
        <v>0</v>
      </c>
      <c r="O379" s="821">
        <f t="shared" si="241"/>
        <v>0</v>
      </c>
      <c r="P379" s="821">
        <f t="shared" si="241"/>
        <v>0</v>
      </c>
      <c r="Q379" s="821">
        <f t="shared" si="241"/>
        <v>0</v>
      </c>
      <c r="R379" s="821">
        <f t="shared" si="241"/>
        <v>0</v>
      </c>
      <c r="S379" s="821">
        <f t="shared" si="241"/>
        <v>0</v>
      </c>
      <c r="T379" s="821">
        <f t="shared" si="241"/>
        <v>0</v>
      </c>
      <c r="U379" s="821">
        <f t="shared" si="241"/>
        <v>0</v>
      </c>
      <c r="V379" s="821">
        <f>IF(ISERROR(SUM(V369:V378)/$H$379),0,(SUM(V369:V378)/$H$379))</f>
        <v>0</v>
      </c>
      <c r="W379" s="822">
        <f>SUM(W369:W378)</f>
        <v>0</v>
      </c>
      <c r="X379" s="922">
        <f>IFERROR(SUM(W379/H379),0)</f>
        <v>0</v>
      </c>
      <c r="Y379" s="1057"/>
      <c r="Z379" s="1057"/>
      <c r="AA379" s="1057"/>
      <c r="AB379" s="1057"/>
      <c r="AC379" s="1057"/>
      <c r="AD379" s="1057"/>
      <c r="AE379" s="1057"/>
      <c r="AF379" s="1057"/>
      <c r="AG379" s="1057"/>
      <c r="AH379" s="1057"/>
      <c r="AI379" s="1057"/>
      <c r="AJ379" s="1057"/>
      <c r="AK379" s="1057"/>
      <c r="AL379" s="1057"/>
      <c r="AM379" s="1057"/>
      <c r="AN379" s="1057"/>
      <c r="AO379" s="1057"/>
      <c r="AP379" s="1057"/>
      <c r="AQ379" s="1057"/>
      <c r="AR379" s="1057"/>
      <c r="AS379" s="1057"/>
      <c r="AT379" s="1057"/>
      <c r="AU379" s="1457"/>
      <c r="AV379" s="1457"/>
      <c r="AW379" s="1457"/>
      <c r="AX379" s="1457"/>
      <c r="AY379" s="1457"/>
      <c r="AZ379" s="1457"/>
      <c r="BA379" s="1433"/>
      <c r="BB379" s="1433"/>
      <c r="BC379" s="1414"/>
    </row>
    <row r="380" spans="1:60">
      <c r="F380" s="918"/>
      <c r="G380" s="581"/>
      <c r="W380" s="901"/>
      <c r="X380" s="921"/>
      <c r="Y380" s="1110"/>
      <c r="Z380" s="1056"/>
      <c r="AA380" s="1056"/>
      <c r="AB380" s="1056"/>
      <c r="AC380" s="1056"/>
      <c r="AD380" s="1056"/>
      <c r="AE380" s="1056"/>
      <c r="AF380" s="1056"/>
      <c r="AG380" s="1056"/>
      <c r="AH380" s="1056"/>
      <c r="AI380" s="1056"/>
      <c r="AJ380" s="1056"/>
      <c r="AK380" s="1056"/>
      <c r="AL380" s="1056"/>
      <c r="AM380" s="1056"/>
      <c r="AN380" s="1056"/>
      <c r="AO380" s="1056"/>
      <c r="AP380" s="1056"/>
      <c r="AQ380" s="1056"/>
      <c r="AR380" s="1056"/>
      <c r="AS380" s="1056"/>
      <c r="AT380" s="1056"/>
      <c r="AU380" s="1456"/>
      <c r="AV380" s="1456"/>
      <c r="AW380" s="1456"/>
      <c r="AX380" s="1456"/>
      <c r="AY380" s="1456"/>
      <c r="AZ380" s="1456"/>
      <c r="BA380" s="1432"/>
      <c r="BB380" s="1432"/>
      <c r="BC380" s="1413"/>
    </row>
    <row r="381" spans="1:60">
      <c r="F381" s="924"/>
      <c r="G381" s="317"/>
      <c r="X381" s="906"/>
      <c r="Y381" s="1102"/>
    </row>
    <row r="382" spans="1:60" ht="39" thickBot="1">
      <c r="A382" s="927" t="s">
        <v>646</v>
      </c>
      <c r="B382" s="587" t="s">
        <v>357</v>
      </c>
      <c r="C382" s="587" t="s">
        <v>396</v>
      </c>
      <c r="D382" s="587" t="s">
        <v>397</v>
      </c>
      <c r="E382" s="585" t="s">
        <v>398</v>
      </c>
      <c r="F382" s="927" t="s">
        <v>646</v>
      </c>
      <c r="G382" s="1039"/>
      <c r="H382" s="626"/>
      <c r="I382" s="586"/>
      <c r="J382" s="586"/>
      <c r="K382" s="586"/>
      <c r="L382" s="586"/>
      <c r="M382" s="586"/>
      <c r="N382" s="586"/>
      <c r="O382" s="586"/>
      <c r="P382" s="586"/>
      <c r="Q382" s="586"/>
      <c r="R382" s="586"/>
      <c r="S382" s="586"/>
      <c r="T382" s="586"/>
      <c r="U382" s="587" t="s">
        <v>357</v>
      </c>
      <c r="V382" s="587" t="s">
        <v>396</v>
      </c>
      <c r="W382" s="587" t="s">
        <v>397</v>
      </c>
      <c r="X382" s="585" t="s">
        <v>398</v>
      </c>
      <c r="Y382" s="1111"/>
      <c r="Z382" s="1058"/>
      <c r="AA382" s="1058"/>
      <c r="AB382" s="1058"/>
      <c r="AC382" s="1058"/>
      <c r="AD382" s="1058"/>
      <c r="AE382" s="1058"/>
      <c r="AF382" s="1058"/>
      <c r="AG382" s="1058"/>
      <c r="AH382" s="1058"/>
      <c r="AI382" s="1058"/>
      <c r="AJ382" s="1058"/>
      <c r="AK382" s="1058"/>
      <c r="AL382" s="1058"/>
      <c r="AM382" s="1058"/>
      <c r="AN382" s="1058"/>
      <c r="AO382" s="1058"/>
      <c r="AP382" s="1058"/>
      <c r="AQ382" s="1058"/>
      <c r="AR382" s="1058"/>
      <c r="AS382" s="1058"/>
      <c r="AT382" s="1058"/>
      <c r="AU382" s="1458"/>
      <c r="AV382" s="1458"/>
      <c r="AW382" s="1458"/>
      <c r="AX382" s="1458"/>
      <c r="AY382" s="1458"/>
      <c r="AZ382" s="1458"/>
      <c r="BA382" s="1434"/>
      <c r="BB382" s="1434"/>
      <c r="BC382" s="1415"/>
      <c r="BH382" s="1194"/>
    </row>
    <row r="383" spans="1:60">
      <c r="A383" s="928" t="s">
        <v>528</v>
      </c>
      <c r="B383" s="930"/>
      <c r="C383" s="577"/>
      <c r="D383" s="590">
        <f>C383*B383</f>
        <v>0</v>
      </c>
      <c r="E383" s="588"/>
      <c r="F383" s="928" t="s">
        <v>528</v>
      </c>
      <c r="G383" s="1040"/>
      <c r="H383" s="589"/>
      <c r="I383" s="589"/>
      <c r="J383" s="589"/>
      <c r="K383" s="589"/>
      <c r="L383" s="589"/>
      <c r="M383" s="589"/>
      <c r="N383" s="589"/>
      <c r="O383" s="589"/>
      <c r="P383" s="589"/>
      <c r="Q383" s="589"/>
      <c r="R383" s="589"/>
      <c r="S383" s="589"/>
      <c r="T383" s="589"/>
      <c r="U383" s="930"/>
      <c r="V383" s="577"/>
      <c r="W383" s="590">
        <f>V383*U383</f>
        <v>0</v>
      </c>
      <c r="X383" s="588"/>
      <c r="Y383" s="1112"/>
      <c r="Z383" s="1059"/>
      <c r="AA383" s="1059"/>
      <c r="AB383" s="1059"/>
      <c r="AC383" s="1059"/>
      <c r="AD383" s="1059"/>
      <c r="AE383" s="1059"/>
      <c r="AF383" s="1059"/>
      <c r="AG383" s="1059"/>
      <c r="AH383" s="1059"/>
      <c r="AI383" s="1059"/>
      <c r="AJ383" s="1059"/>
      <c r="AK383" s="1059"/>
      <c r="AL383" s="1059"/>
      <c r="AM383" s="1059"/>
      <c r="AN383" s="1059"/>
      <c r="AO383" s="1059"/>
      <c r="AP383" s="1059"/>
      <c r="AQ383" s="1059"/>
      <c r="AR383" s="1059"/>
      <c r="AS383" s="1059"/>
      <c r="AT383" s="1059"/>
      <c r="AU383" s="1459"/>
      <c r="AV383" s="1459"/>
      <c r="AW383" s="1459"/>
      <c r="AX383" s="1459"/>
      <c r="AY383" s="1459"/>
      <c r="AZ383" s="1459"/>
      <c r="BA383" s="1435"/>
      <c r="BB383" s="1435"/>
      <c r="BC383" s="1416"/>
    </row>
    <row r="384" spans="1:60" ht="13.5" thickBot="1">
      <c r="A384" s="928" t="s">
        <v>529</v>
      </c>
      <c r="B384" s="931"/>
      <c r="C384" s="577"/>
      <c r="D384" s="590">
        <f>C384*B384</f>
        <v>0</v>
      </c>
      <c r="E384" s="591"/>
      <c r="F384" s="928" t="s">
        <v>529</v>
      </c>
      <c r="G384" s="1040"/>
      <c r="H384" s="589"/>
      <c r="I384" s="589"/>
      <c r="J384" s="589"/>
      <c r="K384" s="589"/>
      <c r="L384" s="589"/>
      <c r="M384" s="589"/>
      <c r="N384" s="589"/>
      <c r="O384" s="589"/>
      <c r="P384" s="589"/>
      <c r="Q384" s="589"/>
      <c r="R384" s="589"/>
      <c r="S384" s="589"/>
      <c r="T384" s="589"/>
      <c r="U384" s="931"/>
      <c r="V384" s="577"/>
      <c r="W384" s="590">
        <f>V384*U384</f>
        <v>0</v>
      </c>
      <c r="X384" s="591"/>
      <c r="Y384" s="1112"/>
      <c r="Z384" s="1059"/>
      <c r="AA384" s="1059"/>
      <c r="AB384" s="1059"/>
      <c r="AC384" s="1059"/>
      <c r="AD384" s="1059"/>
      <c r="AE384" s="1059"/>
      <c r="AF384" s="1059"/>
      <c r="AG384" s="1059"/>
      <c r="AH384" s="1059"/>
      <c r="AI384" s="1059"/>
      <c r="AJ384" s="1059"/>
      <c r="AK384" s="1059"/>
      <c r="AL384" s="1059"/>
      <c r="AM384" s="1059"/>
      <c r="AN384" s="1059"/>
      <c r="AO384" s="1059"/>
      <c r="AP384" s="1059"/>
      <c r="AQ384" s="1059"/>
      <c r="AR384" s="1059"/>
      <c r="AS384" s="1059"/>
      <c r="AT384" s="1059"/>
      <c r="AU384" s="1459"/>
      <c r="AV384" s="1459"/>
      <c r="AW384" s="1459"/>
      <c r="AX384" s="1459"/>
      <c r="AY384" s="1459"/>
      <c r="AZ384" s="1459"/>
      <c r="BA384" s="1435"/>
      <c r="BB384" s="1435"/>
      <c r="BC384" s="1416"/>
      <c r="BH384" s="1198"/>
    </row>
    <row r="385" spans="1:60" ht="13.5" thickBot="1">
      <c r="A385" s="929" t="s">
        <v>530</v>
      </c>
      <c r="B385" s="932">
        <f>SUM(B383:B384)</f>
        <v>0</v>
      </c>
      <c r="C385" s="584"/>
      <c r="D385" s="592"/>
      <c r="E385" s="593">
        <f>IF(ISERROR(SUM(D383:D384)/B385),0,(SUM(D383:D384)/B385))</f>
        <v>0</v>
      </c>
      <c r="F385" s="929" t="s">
        <v>530</v>
      </c>
      <c r="G385" s="1041"/>
      <c r="H385" s="584"/>
      <c r="I385" s="584"/>
      <c r="J385" s="584"/>
      <c r="K385" s="584"/>
      <c r="L385" s="584"/>
      <c r="M385" s="584"/>
      <c r="N385" s="584"/>
      <c r="O385" s="584"/>
      <c r="P385" s="584"/>
      <c r="Q385" s="584"/>
      <c r="R385" s="584"/>
      <c r="S385" s="584"/>
      <c r="T385" s="584"/>
      <c r="U385" s="932">
        <f>SUM(U383:U384)</f>
        <v>0</v>
      </c>
      <c r="V385" s="584"/>
      <c r="W385" s="592"/>
      <c r="X385" s="593">
        <f>IF(ISERROR(SUM(W383:W384)/U385),0,(SUM(W383:W384)/U385))</f>
        <v>0</v>
      </c>
      <c r="Y385" s="1060"/>
      <c r="Z385" s="1060"/>
      <c r="AA385" s="1060"/>
      <c r="AB385" s="1060"/>
      <c r="AC385" s="1060"/>
      <c r="AD385" s="1060"/>
      <c r="AE385" s="1060"/>
      <c r="AF385" s="1060"/>
      <c r="AG385" s="1060"/>
      <c r="AH385" s="1060"/>
      <c r="AI385" s="1060"/>
      <c r="AJ385" s="1060"/>
      <c r="AK385" s="1060"/>
      <c r="AL385" s="1060"/>
      <c r="AM385" s="1060"/>
      <c r="AN385" s="1060"/>
      <c r="AO385" s="1060"/>
      <c r="AP385" s="1060"/>
      <c r="AQ385" s="1060"/>
      <c r="AR385" s="1060"/>
      <c r="AS385" s="1060"/>
      <c r="AT385" s="1060"/>
      <c r="AU385" s="1460"/>
      <c r="AV385" s="1460"/>
      <c r="AW385" s="1460"/>
      <c r="AX385" s="1460"/>
      <c r="AY385" s="1460"/>
      <c r="AZ385" s="1460"/>
      <c r="BA385" s="1436"/>
      <c r="BB385" s="1436"/>
      <c r="BC385" s="1417"/>
      <c r="BH385" s="1198"/>
    </row>
    <row r="386" spans="1:60" ht="4.9000000000000004" customHeight="1">
      <c r="F386" s="911"/>
      <c r="X386" s="906"/>
      <c r="Y386" s="1102"/>
    </row>
    <row r="387" spans="1:60">
      <c r="F387" s="1097" t="s">
        <v>710</v>
      </c>
      <c r="X387" s="906"/>
      <c r="Y387" s="1102"/>
    </row>
    <row r="388" spans="1:60" ht="4.9000000000000004" customHeight="1" thickBot="1">
      <c r="F388" s="1097"/>
      <c r="X388" s="906"/>
      <c r="Y388" s="1113" t="s">
        <v>652</v>
      </c>
      <c r="Z388" s="1083">
        <f>SUM(Z22:Z365)</f>
        <v>0</v>
      </c>
      <c r="AA388" s="1083">
        <f t="shared" ref="AA388:AQ388" si="242">SUM(AA22:AA365)</f>
        <v>0</v>
      </c>
      <c r="AB388" s="1083">
        <f t="shared" si="242"/>
        <v>0</v>
      </c>
      <c r="AC388" s="1083">
        <f t="shared" si="242"/>
        <v>0</v>
      </c>
      <c r="AD388" s="1084">
        <f t="shared" si="242"/>
        <v>0</v>
      </c>
      <c r="AE388" s="1084">
        <f t="shared" si="242"/>
        <v>0</v>
      </c>
      <c r="AF388" s="1084">
        <f t="shared" si="242"/>
        <v>0</v>
      </c>
      <c r="AG388" s="1084">
        <f t="shared" si="242"/>
        <v>0</v>
      </c>
      <c r="AH388" s="1085">
        <f t="shared" si="242"/>
        <v>0</v>
      </c>
      <c r="AI388" s="1085">
        <f t="shared" si="242"/>
        <v>0</v>
      </c>
      <c r="AJ388" s="1085">
        <f t="shared" si="242"/>
        <v>0</v>
      </c>
      <c r="AK388" s="1085">
        <f t="shared" si="242"/>
        <v>0</v>
      </c>
      <c r="AL388" s="1083">
        <f>SUM(AL22:AL365)</f>
        <v>0</v>
      </c>
      <c r="AM388" s="1084">
        <f t="shared" si="242"/>
        <v>0</v>
      </c>
      <c r="AN388" s="1085">
        <f t="shared" si="242"/>
        <v>0</v>
      </c>
      <c r="AO388" s="1083">
        <f>SUM(AO22:AO365)</f>
        <v>0</v>
      </c>
      <c r="AP388" s="1084">
        <f t="shared" si="242"/>
        <v>0</v>
      </c>
      <c r="AQ388" s="1085">
        <f t="shared" si="242"/>
        <v>0</v>
      </c>
      <c r="AR388" s="1384">
        <f>IFERROR(IF((SUM(AR22:AR116,AR231:AR245)-AX22)&lt;0,0,(SUM(AR22:AR116,AR231:AR245)-AX22)),0)</f>
        <v>0</v>
      </c>
      <c r="AS388" s="1385">
        <f>IFERROR(SUM(AS231:AS245,AS125:AS224),0)</f>
        <v>0</v>
      </c>
      <c r="AT388" s="1386">
        <f>IFERROR(SUM(AT231:AT245,AT125:AT224),0)</f>
        <v>0</v>
      </c>
      <c r="AU388" s="1461"/>
      <c r="AV388" s="1461"/>
      <c r="AW388" s="1461"/>
      <c r="AX388" s="1461"/>
      <c r="AY388" s="1461"/>
      <c r="AZ388" s="1461"/>
      <c r="BA388" s="1437"/>
      <c r="BB388" s="1437"/>
      <c r="BC388" s="1407"/>
    </row>
    <row r="389" spans="1:60">
      <c r="F389" s="1071" t="s">
        <v>689</v>
      </c>
      <c r="G389" s="1070" t="s">
        <v>683</v>
      </c>
      <c r="H389" s="1756" t="s">
        <v>688</v>
      </c>
      <c r="I389" s="1757"/>
      <c r="J389" s="1658" t="s">
        <v>687</v>
      </c>
      <c r="K389" s="1659"/>
      <c r="X389" s="906"/>
      <c r="Y389" s="1102"/>
      <c r="Z389" s="1087">
        <f>IFERROR(Z388/$AL$388,0)</f>
        <v>0</v>
      </c>
      <c r="AA389" s="1087">
        <f>IFERROR(AA388/$AL$388,0)</f>
        <v>0</v>
      </c>
      <c r="AB389" s="1087">
        <f>IFERROR(AB388/$AL$388,0)</f>
        <v>0</v>
      </c>
      <c r="AC389" s="1087">
        <f>IFERROR(AC388/$AL$388,0)</f>
        <v>0</v>
      </c>
      <c r="AD389" s="1088">
        <f>IFERROR(AD388/$AM$388,0)</f>
        <v>0</v>
      </c>
      <c r="AE389" s="1088">
        <f>IFERROR(AE388/$AM$388,0)</f>
        <v>0</v>
      </c>
      <c r="AF389" s="1088">
        <f>IFERROR(AF388/$AM$388,0)</f>
        <v>0</v>
      </c>
      <c r="AG389" s="1088">
        <f>IFERROR(AG388/$AM$388,0)</f>
        <v>0</v>
      </c>
      <c r="AH389" s="1089">
        <f>IFERROR(AH388/$AN$388,0)</f>
        <v>0</v>
      </c>
      <c r="AI389" s="1089">
        <f>IFERROR(AI388/$AN$388,0)</f>
        <v>0</v>
      </c>
      <c r="AJ389" s="1089">
        <f>IFERROR(AJ388/$AN$388,0)</f>
        <v>0</v>
      </c>
      <c r="AK389" s="1089">
        <f>IFERROR(AK388/$AN$388,0)</f>
        <v>0</v>
      </c>
    </row>
    <row r="390" spans="1:60" ht="13.5" thickBot="1">
      <c r="F390" s="1072"/>
      <c r="G390" s="1086" t="s">
        <v>701</v>
      </c>
      <c r="H390" s="1758" t="s">
        <v>702</v>
      </c>
      <c r="I390" s="1759"/>
      <c r="J390" s="1660" t="s">
        <v>703</v>
      </c>
      <c r="K390" s="1661"/>
      <c r="X390" s="906"/>
      <c r="Y390" s="1102"/>
      <c r="Z390" s="1636">
        <f>IFERROR(SUM(Z389:AC389),0)</f>
        <v>0</v>
      </c>
      <c r="AA390" s="1637"/>
      <c r="AB390" s="1637"/>
      <c r="AC390" s="1638"/>
      <c r="AD390" s="1639">
        <f>IFERROR(SUM(AD389:AG389),0)</f>
        <v>0</v>
      </c>
      <c r="AE390" s="1640"/>
      <c r="AF390" s="1640"/>
      <c r="AG390" s="1641"/>
      <c r="AH390" s="1642">
        <f>IFERROR(SUM(AH389:AK389),0)</f>
        <v>0</v>
      </c>
      <c r="AI390" s="1643"/>
      <c r="AJ390" s="1643"/>
      <c r="AK390" s="1644"/>
    </row>
    <row r="391" spans="1:60" ht="4.9000000000000004" customHeight="1">
      <c r="F391" s="1097"/>
      <c r="X391" s="906"/>
      <c r="Y391" s="1102"/>
    </row>
    <row r="392" spans="1:60" ht="15" customHeight="1">
      <c r="F392" s="1254" t="s">
        <v>704</v>
      </c>
      <c r="G392" s="1255">
        <f>Z390</f>
        <v>0</v>
      </c>
      <c r="H392" s="1691">
        <f>AD390</f>
        <v>0</v>
      </c>
      <c r="I392" s="1691"/>
      <c r="J392" s="1692">
        <f>AH390</f>
        <v>0</v>
      </c>
      <c r="K392" s="1692"/>
      <c r="X392" s="906"/>
      <c r="Y392" s="1102"/>
    </row>
    <row r="393" spans="1:60" ht="13.5" thickBot="1">
      <c r="F393" s="1256" t="s">
        <v>705</v>
      </c>
      <c r="G393" s="1246">
        <f>40*13/3</f>
        <v>173.33333333333334</v>
      </c>
      <c r="H393" s="1693">
        <f>40*13/3</f>
        <v>173.33333333333334</v>
      </c>
      <c r="I393" s="1693"/>
      <c r="J393" s="1694">
        <f>40*13/3</f>
        <v>173.33333333333334</v>
      </c>
      <c r="K393" s="1694"/>
      <c r="X393" s="906"/>
      <c r="Y393" s="1102"/>
    </row>
    <row r="394" spans="1:60" ht="26.25" thickBot="1">
      <c r="F394" s="1257" t="s">
        <v>724</v>
      </c>
      <c r="G394" s="1138">
        <f>IFERROR(G392/G393,0)</f>
        <v>0</v>
      </c>
      <c r="H394" s="1695">
        <f>IFERROR(H392/H393,0)</f>
        <v>0</v>
      </c>
      <c r="I394" s="1696">
        <f t="shared" ref="I394:K394" si="243">IFERROR(I392/I393,0)</f>
        <v>0</v>
      </c>
      <c r="J394" s="1695">
        <f>IFERROR(J392/J393,0)</f>
        <v>0</v>
      </c>
      <c r="K394" s="1696">
        <f t="shared" si="243"/>
        <v>0</v>
      </c>
      <c r="X394" s="906"/>
      <c r="Y394" s="1102"/>
      <c r="Z394" s="1523" t="s">
        <v>937</v>
      </c>
      <c r="AA394" s="1523" t="s">
        <v>938</v>
      </c>
      <c r="AB394" s="1523" t="s">
        <v>939</v>
      </c>
      <c r="AC394" s="1523" t="s">
        <v>940</v>
      </c>
      <c r="AD394" s="1523" t="s">
        <v>941</v>
      </c>
      <c r="AE394" s="1523" t="s">
        <v>942</v>
      </c>
      <c r="AF394" s="1523" t="s">
        <v>943</v>
      </c>
      <c r="AG394" s="1523" t="s">
        <v>944</v>
      </c>
      <c r="AH394" s="1523" t="s">
        <v>945</v>
      </c>
      <c r="AI394" s="1523" t="s">
        <v>946</v>
      </c>
    </row>
    <row r="395" spans="1:60" ht="4.9000000000000004" customHeight="1">
      <c r="F395" s="1258"/>
      <c r="G395" s="1098"/>
      <c r="H395" s="1098"/>
      <c r="I395" s="1098"/>
      <c r="J395" s="1069"/>
      <c r="K395" s="1069"/>
      <c r="X395" s="906"/>
      <c r="Y395" s="1102"/>
      <c r="Z395" s="1519">
        <f>G394</f>
        <v>0</v>
      </c>
      <c r="AA395" s="1520">
        <f>H394</f>
        <v>0</v>
      </c>
      <c r="AB395" s="1520">
        <f>J394</f>
        <v>0</v>
      </c>
      <c r="AC395" s="1521">
        <f>G400</f>
        <v>0</v>
      </c>
      <c r="AD395" s="1518">
        <f>G396</f>
        <v>0</v>
      </c>
      <c r="AE395" s="1518">
        <f>H396</f>
        <v>0</v>
      </c>
      <c r="AF395" s="1518">
        <f>J396</f>
        <v>0</v>
      </c>
      <c r="AG395" s="1522">
        <f>G402</f>
        <v>0</v>
      </c>
      <c r="AH395" s="1522">
        <f>H402</f>
        <v>0</v>
      </c>
      <c r="AI395" s="1522">
        <f>J402</f>
        <v>0</v>
      </c>
    </row>
    <row r="396" spans="1:60">
      <c r="F396" s="1259" t="s">
        <v>711</v>
      </c>
      <c r="G396" s="1260">
        <f>IFERROR(AL388,0)</f>
        <v>0</v>
      </c>
      <c r="H396" s="1688">
        <f>IFERROR(AM388,0)</f>
        <v>0</v>
      </c>
      <c r="I396" s="1689"/>
      <c r="J396" s="1690">
        <f>IFERROR(AN388,0)</f>
        <v>0</v>
      </c>
      <c r="K396" s="1690"/>
      <c r="X396" s="906"/>
      <c r="Y396" s="1102"/>
      <c r="AU396" s="581"/>
      <c r="AV396" s="581"/>
      <c r="AW396" s="581"/>
      <c r="AX396" s="581"/>
      <c r="AY396" s="581"/>
      <c r="AZ396" s="581"/>
      <c r="BA396" s="1438"/>
      <c r="BB396" s="1438"/>
      <c r="BC396" s="1410"/>
    </row>
    <row r="397" spans="1:60" ht="13.5" thickBot="1">
      <c r="F397" s="1261" t="s">
        <v>690</v>
      </c>
      <c r="G397" s="1680">
        <f>IFERROR(SUM(G396:K396),0)</f>
        <v>0</v>
      </c>
      <c r="H397" s="1680"/>
      <c r="I397" s="1680"/>
      <c r="J397" s="1680"/>
      <c r="K397" s="1680"/>
      <c r="X397" s="906"/>
      <c r="Y397" s="1102"/>
      <c r="AU397" s="581"/>
      <c r="AV397" s="581"/>
      <c r="AW397" s="581"/>
      <c r="AX397" s="581"/>
      <c r="AY397" s="581"/>
      <c r="AZ397" s="581"/>
      <c r="BA397" s="1438"/>
      <c r="BB397" s="1438"/>
      <c r="BC397" s="1410"/>
    </row>
    <row r="398" spans="1:60" ht="13.5" thickBot="1">
      <c r="F398" s="1262" t="s">
        <v>706</v>
      </c>
      <c r="G398" s="1247">
        <f>IFERROR(G396/G397,0)</f>
        <v>0</v>
      </c>
      <c r="H398" s="1681">
        <f>IFERROR(H396/G397,0)</f>
        <v>0</v>
      </c>
      <c r="I398" s="1682"/>
      <c r="J398" s="1683">
        <f>IFERROR(J396/G397,0)</f>
        <v>0</v>
      </c>
      <c r="K398" s="1684"/>
      <c r="X398" s="906"/>
      <c r="Y398" s="1102"/>
    </row>
    <row r="399" spans="1:60" ht="4.9000000000000004" customHeight="1" thickBot="1">
      <c r="F399" s="911"/>
      <c r="X399" s="906"/>
      <c r="Y399" s="1102"/>
    </row>
    <row r="400" spans="1:60" ht="27" thickBot="1">
      <c r="F400" s="1139" t="s">
        <v>719</v>
      </c>
      <c r="G400" s="1685">
        <f>IFERROR(G398*G394+H398*H394+J398*J394,0)</f>
        <v>0</v>
      </c>
      <c r="H400" s="1686"/>
      <c r="I400" s="1686"/>
      <c r="J400" s="1686"/>
      <c r="K400" s="1687"/>
      <c r="X400" s="906"/>
      <c r="Y400" s="1102"/>
    </row>
    <row r="401" spans="6:60" ht="4.9000000000000004" customHeight="1">
      <c r="F401" s="1099"/>
      <c r="G401" s="1076"/>
      <c r="H401" s="1076"/>
      <c r="I401" s="1076"/>
      <c r="J401" s="1076"/>
      <c r="K401" s="1076"/>
      <c r="X401" s="906"/>
      <c r="Y401" s="1102"/>
    </row>
    <row r="402" spans="6:60" ht="25.5">
      <c r="F402" s="1100" t="s">
        <v>696</v>
      </c>
      <c r="G402" s="1263">
        <f>IFERROR(AO388/AL388,0)</f>
        <v>0</v>
      </c>
      <c r="H402" s="1678">
        <f>IFERROR(AP388/AM388,0)</f>
        <v>0</v>
      </c>
      <c r="I402" s="1679">
        <f>IFERROR(SUM(AQ22:AQ365)/I396,0)</f>
        <v>0</v>
      </c>
      <c r="J402" s="1678">
        <f>IFERROR(AQ388/AN388,0)</f>
        <v>0</v>
      </c>
      <c r="K402" s="1679">
        <f>IFERROR(SUM(BE22:BE365)/K396,0)</f>
        <v>0</v>
      </c>
      <c r="X402" s="906"/>
      <c r="Y402" s="1102"/>
      <c r="AU402" s="957"/>
      <c r="AV402" s="957"/>
      <c r="AW402" s="957"/>
      <c r="AX402" s="957"/>
      <c r="AY402" s="957"/>
      <c r="AZ402" s="957"/>
      <c r="BA402" s="1464"/>
      <c r="BB402" s="1464"/>
      <c r="BC402" s="1464"/>
    </row>
    <row r="403" spans="6:60" ht="4.9000000000000004" customHeight="1" thickBot="1">
      <c r="F403" s="911"/>
      <c r="X403" s="1145"/>
      <c r="Y403" s="1102"/>
      <c r="AU403" s="1462"/>
      <c r="AV403" s="1462"/>
      <c r="AW403" s="1462"/>
      <c r="AX403" s="1462"/>
      <c r="AY403" s="1462"/>
      <c r="AZ403" s="1462"/>
    </row>
    <row r="404" spans="6:60" ht="15.75" thickBot="1">
      <c r="F404" s="1730" t="s">
        <v>255</v>
      </c>
      <c r="G404" s="1731"/>
      <c r="H404" s="1731"/>
      <c r="I404" s="1731"/>
      <c r="J404" s="1731"/>
      <c r="K404" s="1731"/>
      <c r="L404" s="1731"/>
      <c r="M404" s="1731"/>
      <c r="N404" s="1731"/>
      <c r="O404" s="1732"/>
      <c r="P404" s="1732"/>
      <c r="Q404" s="1732"/>
      <c r="R404" s="1732"/>
      <c r="S404" s="1732"/>
      <c r="T404" s="1732"/>
      <c r="U404" s="1732"/>
      <c r="V404" s="1732"/>
      <c r="W404" s="1732"/>
      <c r="X404" s="1733"/>
      <c r="Y404" s="1061"/>
      <c r="Z404" s="1061"/>
      <c r="AA404" s="1061"/>
      <c r="AB404" s="1061"/>
      <c r="AC404" s="1061"/>
      <c r="AD404" s="1061"/>
      <c r="AE404" s="1061"/>
      <c r="AF404" s="1061"/>
      <c r="AG404" s="1061"/>
      <c r="AH404" s="1061"/>
      <c r="AI404" s="1061"/>
      <c r="AJ404" s="1061"/>
      <c r="AK404" s="1061"/>
      <c r="AL404" s="1061"/>
      <c r="AM404" s="1061"/>
      <c r="AN404" s="1061"/>
      <c r="AO404" s="1061"/>
      <c r="AP404" s="1061"/>
      <c r="AQ404" s="1061"/>
      <c r="AU404" s="1463"/>
      <c r="AV404" s="1463"/>
      <c r="AW404" s="1463"/>
      <c r="AX404" s="1463"/>
      <c r="AY404" s="1463"/>
      <c r="AZ404" s="1463"/>
      <c r="BH404" s="1154"/>
    </row>
    <row r="405" spans="6:60" ht="15">
      <c r="AU405" s="1463"/>
      <c r="AV405" s="1463"/>
      <c r="AW405" s="1463"/>
      <c r="AX405" s="1463"/>
      <c r="AY405" s="1463"/>
      <c r="AZ405" s="1463"/>
    </row>
    <row r="406" spans="6:60" ht="15">
      <c r="AU406" s="1463"/>
      <c r="AV406" s="1463"/>
      <c r="AW406" s="1463"/>
      <c r="AX406" s="1463"/>
      <c r="AY406" s="1463"/>
      <c r="AZ406" s="1463"/>
    </row>
    <row r="407" spans="6:60" ht="15">
      <c r="AU407" s="1463"/>
      <c r="AV407" s="1463"/>
      <c r="AW407" s="1463"/>
      <c r="AX407" s="1463"/>
      <c r="AY407" s="1463"/>
      <c r="AZ407" s="1463"/>
    </row>
    <row r="408" spans="6:60" ht="15">
      <c r="F408" s="21"/>
      <c r="G408" s="21"/>
      <c r="H408" s="21"/>
      <c r="I408" s="21"/>
      <c r="J408" s="21"/>
      <c r="K408" s="21"/>
      <c r="L408" s="21"/>
      <c r="M408" s="21"/>
      <c r="AU408" s="1463"/>
      <c r="AV408" s="1463"/>
      <c r="AW408" s="1463"/>
      <c r="AX408" s="1463"/>
      <c r="AY408" s="1463"/>
      <c r="AZ408" s="1463"/>
    </row>
    <row r="409" spans="6:60" ht="15">
      <c r="F409" s="21"/>
      <c r="G409" s="21"/>
      <c r="H409" s="21"/>
      <c r="I409" s="21"/>
      <c r="J409" s="21"/>
      <c r="K409" s="21"/>
      <c r="L409" s="21"/>
      <c r="M409" s="21"/>
      <c r="AU409" s="1463"/>
      <c r="AV409" s="1463"/>
      <c r="AW409" s="1463"/>
      <c r="AX409" s="1463"/>
      <c r="AY409" s="1463"/>
      <c r="AZ409" s="1463"/>
    </row>
    <row r="410" spans="6:60">
      <c r="F410" s="21"/>
      <c r="G410" s="21"/>
      <c r="H410" s="21"/>
      <c r="I410" s="21"/>
      <c r="J410" s="21"/>
      <c r="K410" s="21"/>
      <c r="L410" s="21"/>
      <c r="M410" s="21"/>
    </row>
    <row r="411" spans="6:60">
      <c r="F411" s="21"/>
      <c r="G411" s="21"/>
      <c r="H411" s="21"/>
      <c r="I411" s="21"/>
      <c r="J411" s="21"/>
      <c r="K411" s="21"/>
      <c r="L411" s="21"/>
      <c r="M411" s="21"/>
    </row>
    <row r="412" spans="6:60">
      <c r="F412" s="21"/>
      <c r="G412" s="21"/>
      <c r="H412" s="21"/>
      <c r="I412" s="21"/>
      <c r="J412" s="21"/>
      <c r="K412" s="21"/>
      <c r="L412" s="21"/>
      <c r="M412" s="21"/>
    </row>
    <row r="413" spans="6:60">
      <c r="F413" s="21"/>
      <c r="G413" s="21"/>
      <c r="H413" s="21"/>
      <c r="I413" s="21"/>
      <c r="J413" s="21"/>
      <c r="K413" s="21"/>
      <c r="L413" s="21"/>
      <c r="M413" s="21"/>
    </row>
    <row r="414" spans="6:60">
      <c r="F414" s="21"/>
      <c r="G414" s="21"/>
      <c r="H414" s="21"/>
      <c r="I414" s="21"/>
      <c r="J414" s="21"/>
      <c r="K414" s="21"/>
      <c r="L414" s="21"/>
      <c r="M414" s="21"/>
    </row>
  </sheetData>
  <sheetProtection algorithmName="SHA-512" hashValue="gCGeXPUsoShRWD0fUW7BP2RMIpPaVPlmTCt6ryD8/jlpo9JptWCFFene7jcYWcGG579jdFYEAYXiFZvVUgt0pg==" saltValue="iNezYh1zyuX4Tpio6f6ObQ==" spinCount="100000" sheet="1" objects="1" scenarios="1"/>
  <mergeCells count="70">
    <mergeCell ref="AU27:BC27"/>
    <mergeCell ref="F404:X404"/>
    <mergeCell ref="BI19:BI21"/>
    <mergeCell ref="H17:H19"/>
    <mergeCell ref="I17:I19"/>
    <mergeCell ref="J17:J19"/>
    <mergeCell ref="U17:V17"/>
    <mergeCell ref="W17:W19"/>
    <mergeCell ref="X17:X19"/>
    <mergeCell ref="O21:X21"/>
    <mergeCell ref="I117:V121"/>
    <mergeCell ref="K17:K19"/>
    <mergeCell ref="O302:X302"/>
    <mergeCell ref="O368:X368"/>
    <mergeCell ref="H389:I389"/>
    <mergeCell ref="H390:I390"/>
    <mergeCell ref="S17:T17"/>
    <mergeCell ref="F6:X6"/>
    <mergeCell ref="F16:X16"/>
    <mergeCell ref="U18:V18"/>
    <mergeCell ref="L8:N8"/>
    <mergeCell ref="F17:F19"/>
    <mergeCell ref="L9:P9"/>
    <mergeCell ref="L10:P10"/>
    <mergeCell ref="L18:L19"/>
    <mergeCell ref="L17:R17"/>
    <mergeCell ref="T18:T19"/>
    <mergeCell ref="M18:M19"/>
    <mergeCell ref="O335:X335"/>
    <mergeCell ref="O230:X230"/>
    <mergeCell ref="H402:I402"/>
    <mergeCell ref="J402:K402"/>
    <mergeCell ref="G397:K397"/>
    <mergeCell ref="H398:I398"/>
    <mergeCell ref="J398:K398"/>
    <mergeCell ref="G400:K400"/>
    <mergeCell ref="H396:I396"/>
    <mergeCell ref="J396:K396"/>
    <mergeCell ref="H392:I392"/>
    <mergeCell ref="J392:K392"/>
    <mergeCell ref="H393:I393"/>
    <mergeCell ref="J393:K393"/>
    <mergeCell ref="H394:I394"/>
    <mergeCell ref="J394:K394"/>
    <mergeCell ref="A17:A19"/>
    <mergeCell ref="B17:B19"/>
    <mergeCell ref="C17:C19"/>
    <mergeCell ref="D17:D19"/>
    <mergeCell ref="E17:E19"/>
    <mergeCell ref="A16:E16"/>
    <mergeCell ref="B3:D3"/>
    <mergeCell ref="B4:D4"/>
    <mergeCell ref="B5:D5"/>
    <mergeCell ref="A6:E7"/>
    <mergeCell ref="Z390:AC390"/>
    <mergeCell ref="AD390:AG390"/>
    <mergeCell ref="AH390:AK390"/>
    <mergeCell ref="F249:G249"/>
    <mergeCell ref="AR19:AT19"/>
    <mergeCell ref="O251:X251"/>
    <mergeCell ref="O279:X279"/>
    <mergeCell ref="S18:S19"/>
    <mergeCell ref="O18:P18"/>
    <mergeCell ref="Q18:R18"/>
    <mergeCell ref="Y18:AQ18"/>
    <mergeCell ref="AO19:AQ19"/>
    <mergeCell ref="AL19:AN19"/>
    <mergeCell ref="J389:K389"/>
    <mergeCell ref="J390:K390"/>
    <mergeCell ref="N18:N19"/>
  </mergeCells>
  <conditionalFormatting sqref="J8:K8">
    <cfRule type="expression" dxfId="109" priority="6">
      <formula>$L$7="ja"</formula>
    </cfRule>
  </conditionalFormatting>
  <conditionalFormatting sqref="L8:N8">
    <cfRule type="expression" dxfId="108" priority="5">
      <formula>$L$7="ja"</formula>
    </cfRule>
  </conditionalFormatting>
  <dataValidations xWindow="409" yWindow="672" count="9">
    <dataValidation allowBlank="1" showInputMessage="1" showErrorMessage="1" errorTitle="Berechnungshinweis" promptTitle="Berechnungshinweis" prompt="Die prozentualen Personalkostensteigerungen müssen bei der prognostischen Abbildung der einzelnen Entgeltbestandteile bereits enthalten sein." sqref="T14" xr:uid="{00000000-0002-0000-0300-000000000000}"/>
    <dataValidation allowBlank="1" showInputMessage="1" showErrorMessage="1" prompt="geplanten Gesamtpersonalkosten für Leiharbeitnehmer entsprechend des VK-Umfanges angeben" sqref="W117" xr:uid="{00000000-0002-0000-0300-000001000000}"/>
    <dataValidation type="list" allowBlank="1" showInputMessage="1" sqref="F103:F116 F336:F365 F22:F101 F125:F224 F231:F245 F252:F276 F280:F299 F303:F332 F369:F378 A103:A116 A22:A101 A125:A224 A231:A245 A252:A276 A280:A299 A303:A332 A336:A365 A369:A378" xr:uid="{00000000-0002-0000-0300-000002000000}">
      <formula1>"GfB"</formula1>
    </dataValidation>
    <dataValidation type="list" allowBlank="1" showInputMessage="1" prompt="für geringfügig Beschäftigte =&gt; Filter GfB wählen" sqref="F102 A102" xr:uid="{00000000-0002-0000-0300-000003000000}">
      <formula1>"GfB"</formula1>
    </dataValidation>
    <dataValidation type="whole" allowBlank="1" showInputMessage="1" showErrorMessage="1" promptTitle="Eingabe" prompt="ohne Nachkommastellen" sqref="U383:U384 B383:B384" xr:uid="{00000000-0002-0000-0300-000004000000}">
      <formula1>0</formula1>
      <formula2>20</formula2>
    </dataValidation>
    <dataValidation allowBlank="1" showInputMessage="1" showErrorMessage="1" promptTitle="Eingabe" prompt="mit maximal 3 Nachkommastellen" sqref="H369:H378 H336:H365 H231:H245 H280:H299 H303:H332 H252:H276" xr:uid="{00000000-0002-0000-0300-000005000000}"/>
    <dataValidation allowBlank="1" showInputMessage="1" showErrorMessage="1" promptTitle="Eingabe" prompt="mit 3 Nachkommastellen" sqref="H22:H116 H125:H224 B22:B116 B125:B224 B231:B245 B252:B276 B280:B299 B303:B332 B336:B365 B369:B378" xr:uid="{00000000-0002-0000-0300-000006000000}"/>
    <dataValidation type="custom" allowBlank="1" showInputMessage="1" showErrorMessage="1" prompt="für Leiharbeitnehmer den VK-Umfang entsprechend der gepplanten wö. Stundenzahl und Einsatzzeitraum angeben, Eingabe mit 3 Nachkommastellen" sqref="H117:H121 B117:B121" xr:uid="{00000000-0002-0000-0300-000007000000}">
      <formula1>MOD(B117*10^3,1)=0</formula1>
    </dataValidation>
    <dataValidation allowBlank="1" showInputMessage="1" sqref="G369:G378" xr:uid="{00000000-0002-0000-0300-000008000000}"/>
  </dataValidations>
  <hyperlinks>
    <hyperlink ref="F404:N404" location="Sachaufwendungen!A1" display="gehe weiter zu Sachaufwendungen" xr:uid="{00000000-0004-0000-0300-000000000000}"/>
    <hyperlink ref="F404:X404" location="Personalaufwendungen!Druckbereich" display="gehe weiter zu Personalaufwendungen" xr:uid="{00000000-0004-0000-0300-000001000000}"/>
  </hyperlinks>
  <printOptions horizontalCentered="1" verticalCentered="1"/>
  <pageMargins left="0.70866141732283472" right="0.70866141732283472" top="0.39370078740157483" bottom="0.39370078740157483" header="0.19685039370078741" footer="0.19685039370078741"/>
  <pageSetup paperSize="9" scale="29" fitToHeight="4" orientation="landscape"/>
  <headerFooter>
    <oddHeader>&amp;C&amp;9Seite Personalkostenaufstellung - Seite &amp;P</oddHeader>
    <oddFooter>&amp;L&amp;8Version: 21.11.2024&amp;C&amp;8Verhandlungsunterlagen vollstationär SGB XI&amp;R&amp;8PSK vom 07.11.2024</oddFooter>
  </headerFooter>
  <ignoredErrors>
    <ignoredError sqref="L22" unlockedFormula="1"/>
    <ignoredError sqref="C333 C366 C379 C122 C225 C228 C246 C277" formula="1"/>
  </ignoredErrors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B60978D-69ED-4639-871A-34921B8EB23D}">
            <xm:f>'Allgemeine Angaben'!$L$44&gt;0</xm:f>
            <x14:dxf>
              <font>
                <color auto="1"/>
              </font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" id="{ADF850D1-57B5-46EA-B4F1-7E1DDF2B644F}">
            <xm:f>'Allgemeine Angaben'!$L$44&gt;0</xm:f>
            <x14:dxf>
              <font>
                <b/>
                <i val="0"/>
                <color theme="1"/>
              </font>
              <border>
                <left style="thin">
                  <color auto="1"/>
                </left>
                <right style="thin">
                  <color auto="1"/>
                </right>
                <bottom style="thin">
                  <color auto="1"/>
                </bottom>
                <vertical/>
                <horizontal/>
              </border>
            </x14:dxf>
          </x14:cfRule>
          <xm:sqref>H249</xm:sqref>
        </x14:conditionalFormatting>
        <x14:conditionalFormatting xmlns:xm="http://schemas.microsoft.com/office/excel/2006/main">
          <x14:cfRule type="expression" priority="3" id="{73C812DC-5D06-429D-A8EC-606DF4CE6522}">
            <xm:f>'Allgemeine Angaben'!$L$45&gt;0</xm:f>
            <x14:dxf>
              <font>
                <b/>
                <i val="0"/>
                <color theme="1"/>
              </font>
              <border>
                <left style="thin">
                  <color auto="1"/>
                </left>
                <right style="thin">
                  <color auto="1"/>
                </right>
                <bottom style="thin">
                  <color auto="1"/>
                </bottom>
                <vertical/>
                <horizontal/>
              </border>
            </x14:dxf>
          </x14:cfRule>
          <xm:sqref>H229:L229</xm:sqref>
        </x14:conditionalFormatting>
        <x14:conditionalFormatting xmlns:xm="http://schemas.microsoft.com/office/excel/2006/main">
          <x14:cfRule type="expression" priority="4" id="{D312C5B7-175B-44EA-AF38-09A071918A93}">
            <xm:f>'Allgemeine Angaben'!$L$45=0</xm:f>
            <x14:dxf>
              <font>
                <color theme="7" tint="0.79998168889431442"/>
              </font>
              <fill>
                <patternFill>
                  <bgColor theme="7" tint="0.79998168889431442"/>
                </patternFill>
              </fill>
            </x14:dxf>
          </x14:cfRule>
          <xm:sqref>I5:J5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409" yWindow="672" count="6">
        <x14:dataValidation type="list" allowBlank="1" showInputMessage="1" showErrorMessage="1" xr:uid="{00000000-0002-0000-0300-000009000000}">
          <x14:formula1>
            <xm:f>KAT!$E$43:$E$45</xm:f>
          </x14:formula1>
          <xm:sqref>L8:N8</xm:sqref>
        </x14:dataValidation>
        <x14:dataValidation type="list" allowBlank="1" showInputMessage="1" showErrorMessage="1" xr:uid="{00000000-0002-0000-0300-00000A000000}">
          <x14:formula1>
            <xm:f>KAT!$F$2:$F$4</xm:f>
          </x14:formula1>
          <xm:sqref>L7</xm:sqref>
        </x14:dataValidation>
        <x14:dataValidation type="list" allowBlank="1" showInputMessage="1" showErrorMessage="1" promptTitle="Beschäftigungsgruppen" prompt="PFK/BFK = Pflege-/Betreuungsfachkraft mind. 3 Jahre Berufsausbildung_x000a_PK/BK = Pflege-/Betreuungskraft mind. 1 Jahr Berufsausbildung_x000a_PK/BK o. = Pflege-/Betreuungskraft ohne mind 1 Jahr Berufsausbildung" xr:uid="{00000000-0002-0000-0300-00000B000000}">
          <x14:formula1>
            <xm:f>KAT!$A$45:$A$48</xm:f>
          </x14:formula1>
          <xm:sqref>G252:G276 G231:G245</xm:sqref>
        </x14:dataValidation>
        <x14:dataValidation type="list" allowBlank="1" showInputMessage="1" showErrorMessage="1" promptTitle="Beschäftigungsgruppen" prompt="PFK/BFK = Pflege-/Betreuungsfachkraft mind. 3 Jahre Berufsausbildung_x000a_" xr:uid="{00000000-0002-0000-0300-00000C000000}">
          <x14:formula1>
            <xm:f>KAT!$A$42:$A$45</xm:f>
          </x14:formula1>
          <xm:sqref>G22:G116</xm:sqref>
        </x14:dataValidation>
        <x14:dataValidation type="list" allowBlank="1" showInputMessage="1" showErrorMessage="1" promptTitle="Beschäftigungsgruppen" prompt="PK/BK = Pflege-/Betreuungskraft mind. 1 Jahr Berufsausbildung_x000a_PK/BK o. = Pflege-/Betreuungskraft ohne mind 1 Jahr Berufsausbildung" xr:uid="{00000000-0002-0000-0300-00000D000000}">
          <x14:formula1>
            <xm:f>KAT!$A$46:$A$48</xm:f>
          </x14:formula1>
          <xm:sqref>G336:G365 G125:G224 G303:G332</xm:sqref>
        </x14:dataValidation>
        <x14:dataValidation type="list" allowBlank="1" showInputMessage="1" showErrorMessage="1" promptTitle="Beschäftigungsgruppen" prompt="PDL = Pflegedienstleitung_x000a_stellv. PDL = stellvertretende PDL" xr:uid="{00000000-0002-0000-0300-00000E000000}">
          <x14:formula1>
            <xm:f>KAT!$A$42:$A$44</xm:f>
          </x14:formula1>
          <xm:sqref>G280:G299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R76"/>
  <sheetViews>
    <sheetView showGridLines="0" zoomScaleNormal="100" workbookViewId="0">
      <selection activeCell="E4" sqref="E4"/>
    </sheetView>
  </sheetViews>
  <sheetFormatPr baseColWidth="10" defaultRowHeight="14.25"/>
  <cols>
    <col min="1" max="1" width="1.5" customWidth="1"/>
    <col min="2" max="2" width="3.75" customWidth="1"/>
    <col min="3" max="3" width="7.625" customWidth="1"/>
    <col min="4" max="4" width="7.375" customWidth="1"/>
    <col min="6" max="6" width="15.5" customWidth="1"/>
    <col min="7" max="8" width="9.375" customWidth="1"/>
    <col min="9" max="10" width="15.625" customWidth="1"/>
    <col min="11" max="11" width="1.25" customWidth="1"/>
    <col min="12" max="12" width="41.625" style="666" hidden="1" customWidth="1"/>
    <col min="13" max="13" width="3.625" style="666" hidden="1" customWidth="1"/>
    <col min="14" max="14" width="14.125" style="666" hidden="1" customWidth="1"/>
    <col min="15" max="18" width="11" style="666" hidden="1" customWidth="1"/>
    <col min="19" max="20" width="11" customWidth="1"/>
  </cols>
  <sheetData>
    <row r="1" spans="1:18" ht="15" customHeight="1">
      <c r="A1" s="1614" t="str">
        <f>'Allgemeine Angaben'!A1:N1</f>
        <v>Aufforderung zum Abschluss einer Pflegesatzvereinbarung gemäß §§ 84, 85 SGB XI</v>
      </c>
      <c r="B1" s="1615"/>
      <c r="C1" s="1615"/>
      <c r="D1" s="1615"/>
      <c r="E1" s="1615"/>
      <c r="F1" s="1615"/>
      <c r="G1" s="1615"/>
      <c r="H1" s="1615"/>
      <c r="I1" s="1615"/>
      <c r="J1" s="1760"/>
      <c r="K1" s="1761"/>
      <c r="L1" s="458" t="s">
        <v>340</v>
      </c>
      <c r="M1" s="1010" t="s">
        <v>671</v>
      </c>
    </row>
    <row r="2" spans="1:18" ht="15" customHeight="1">
      <c r="A2" s="1617" t="s">
        <v>40</v>
      </c>
      <c r="B2" s="1618"/>
      <c r="C2" s="1618"/>
      <c r="D2" s="1618"/>
      <c r="E2" s="1618"/>
      <c r="F2" s="1618"/>
      <c r="G2" s="1618"/>
      <c r="H2" s="1618"/>
      <c r="I2" s="1618"/>
      <c r="J2" s="1762"/>
      <c r="K2" s="1763"/>
      <c r="L2" s="675" t="s">
        <v>437</v>
      </c>
      <c r="M2" s="1010" t="s">
        <v>673</v>
      </c>
    </row>
    <row r="3" spans="1:18" ht="15" customHeight="1">
      <c r="A3" s="1627" t="str">
        <f>'Allgemeine Angaben'!A3:N3</f>
        <v/>
      </c>
      <c r="B3" s="1628"/>
      <c r="C3" s="1628"/>
      <c r="D3" s="1628"/>
      <c r="E3" s="1628"/>
      <c r="F3" s="1628"/>
      <c r="G3" s="1628"/>
      <c r="H3" s="1628"/>
      <c r="I3" s="1628"/>
      <c r="J3" s="1762"/>
      <c r="K3" s="1763"/>
      <c r="L3" s="806">
        <v>43605</v>
      </c>
      <c r="M3" s="1024" t="s">
        <v>676</v>
      </c>
    </row>
    <row r="4" spans="1:18" ht="15" customHeight="1">
      <c r="A4" s="856">
        <f>'Allgemeine Angaben'!A4:N4</f>
        <v>0</v>
      </c>
      <c r="B4" s="857"/>
      <c r="C4" s="857" t="str">
        <f>'Allgemeine Angaben'!B4</f>
        <v/>
      </c>
      <c r="D4" s="857"/>
      <c r="E4" s="857"/>
      <c r="F4" s="857"/>
      <c r="G4" s="857"/>
      <c r="H4" s="857"/>
      <c r="I4" s="860" t="str">
        <f>'Allgemeine Angaben'!K4</f>
        <v>Antrag vom:</v>
      </c>
      <c r="J4" s="869">
        <f>'Allgemeine Angaben'!L4</f>
        <v>0</v>
      </c>
      <c r="K4" s="858"/>
      <c r="L4" s="871" t="s">
        <v>669</v>
      </c>
      <c r="M4" s="1024" t="s">
        <v>677</v>
      </c>
      <c r="N4" s="676"/>
    </row>
    <row r="5" spans="1:18" s="1" customFormat="1" ht="13.5" customHeight="1">
      <c r="A5" s="19"/>
      <c r="B5" s="21"/>
      <c r="C5" s="21"/>
      <c r="D5" s="21"/>
      <c r="E5" s="21"/>
      <c r="F5" s="21"/>
      <c r="G5" s="21"/>
      <c r="H5" s="104"/>
      <c r="I5" s="21"/>
      <c r="J5" s="21"/>
      <c r="K5" s="105"/>
      <c r="L5" s="669"/>
      <c r="M5" s="666"/>
      <c r="N5" s="669"/>
      <c r="O5" s="669"/>
      <c r="P5" s="669"/>
      <c r="Q5" s="669"/>
      <c r="R5" s="669"/>
    </row>
    <row r="6" spans="1:18" s="1" customFormat="1" ht="36" customHeight="1">
      <c r="A6" s="19"/>
      <c r="B6" s="21"/>
      <c r="C6" s="21"/>
      <c r="D6" s="21"/>
      <c r="E6" s="106"/>
      <c r="F6" s="106"/>
      <c r="G6" s="107" t="s">
        <v>41</v>
      </c>
      <c r="H6" s="306" t="s">
        <v>41</v>
      </c>
      <c r="I6" s="615" t="s">
        <v>402</v>
      </c>
      <c r="J6" s="400" t="s">
        <v>256</v>
      </c>
      <c r="K6" s="105"/>
      <c r="L6" s="859" t="s">
        <v>499</v>
      </c>
      <c r="M6" s="666"/>
      <c r="N6" s="669"/>
      <c r="O6" s="669"/>
      <c r="P6" s="669"/>
      <c r="Q6" s="669"/>
      <c r="R6" s="669"/>
    </row>
    <row r="7" spans="1:18" s="1" customFormat="1" ht="49.5" customHeight="1">
      <c r="A7" s="19"/>
      <c r="B7" s="21"/>
      <c r="C7" s="21"/>
      <c r="D7" s="21"/>
      <c r="E7" s="21"/>
      <c r="F7" s="21"/>
      <c r="G7" s="108" t="s">
        <v>42</v>
      </c>
      <c r="H7" s="106" t="s">
        <v>42</v>
      </c>
      <c r="I7" s="620" t="s">
        <v>509</v>
      </c>
      <c r="J7" s="621" t="s">
        <v>403</v>
      </c>
      <c r="K7" s="105"/>
      <c r="L7" s="897" t="s">
        <v>510</v>
      </c>
      <c r="M7" s="666"/>
      <c r="N7" s="669"/>
      <c r="O7" s="669"/>
      <c r="P7" s="669"/>
      <c r="Q7" s="669"/>
      <c r="R7" s="669"/>
    </row>
    <row r="8" spans="1:18" s="1" customFormat="1" ht="14.1" customHeight="1">
      <c r="A8" s="19"/>
      <c r="B8" s="21"/>
      <c r="C8" s="21"/>
      <c r="D8" s="21"/>
      <c r="E8" s="21"/>
      <c r="F8" s="109"/>
      <c r="G8" s="110" t="str">
        <f>IF(Belegung!D16&gt;0,Belegung!D16,"")</f>
        <v/>
      </c>
      <c r="H8" s="306"/>
      <c r="I8" s="383" t="s">
        <v>43</v>
      </c>
      <c r="J8" s="617"/>
      <c r="K8" s="105"/>
      <c r="L8" s="671"/>
      <c r="M8" s="666"/>
      <c r="N8" s="669"/>
      <c r="O8" s="669"/>
      <c r="P8" s="669"/>
      <c r="Q8" s="669"/>
      <c r="R8" s="669"/>
    </row>
    <row r="9" spans="1:18" s="1" customFormat="1" ht="13.5" customHeight="1">
      <c r="A9" s="19"/>
      <c r="B9" s="21"/>
      <c r="C9" s="21"/>
      <c r="D9" s="21"/>
      <c r="E9" s="21"/>
      <c r="F9" s="106"/>
      <c r="G9" s="111" t="s">
        <v>44</v>
      </c>
      <c r="H9" s="305" t="s">
        <v>38</v>
      </c>
      <c r="I9" s="111" t="s">
        <v>38</v>
      </c>
      <c r="J9" s="401" t="s">
        <v>38</v>
      </c>
      <c r="K9" s="105"/>
      <c r="L9" s="669"/>
      <c r="M9" s="666"/>
      <c r="N9" s="669"/>
      <c r="O9" s="669"/>
      <c r="P9" s="669"/>
      <c r="Q9" s="669"/>
      <c r="R9" s="669"/>
    </row>
    <row r="10" spans="1:18" s="1" customFormat="1" ht="14.1" customHeight="1">
      <c r="A10" s="19"/>
      <c r="B10" s="20" t="s">
        <v>45</v>
      </c>
      <c r="C10" s="20" t="s">
        <v>474</v>
      </c>
      <c r="D10" s="112"/>
      <c r="E10" s="21"/>
      <c r="F10" s="106"/>
      <c r="G10" s="21"/>
      <c r="H10" s="21"/>
      <c r="I10" s="21"/>
      <c r="J10" s="534"/>
      <c r="K10" s="105"/>
      <c r="L10" s="801"/>
      <c r="M10" s="666"/>
      <c r="N10" s="669"/>
      <c r="O10" s="669"/>
      <c r="P10" s="669"/>
      <c r="Q10" s="669"/>
      <c r="R10" s="669"/>
    </row>
    <row r="11" spans="1:18" s="1" customFormat="1" ht="12.75" customHeight="1">
      <c r="A11" s="19"/>
      <c r="B11" s="20"/>
      <c r="C11" s="21" t="s">
        <v>46</v>
      </c>
      <c r="D11" s="21"/>
      <c r="E11" s="21"/>
      <c r="F11" s="21"/>
      <c r="G11" s="394"/>
      <c r="H11" s="394"/>
      <c r="I11" s="1013">
        <f>Personalkostenaufstellung!X122</f>
        <v>0</v>
      </c>
      <c r="J11" s="535"/>
      <c r="K11" s="105"/>
      <c r="L11" s="689"/>
      <c r="M11" s="666"/>
      <c r="N11" s="669"/>
      <c r="O11" s="669"/>
      <c r="P11" s="669"/>
      <c r="Q11" s="669"/>
      <c r="R11" s="669"/>
    </row>
    <row r="12" spans="1:18" s="1" customFormat="1" ht="12.75" customHeight="1">
      <c r="A12" s="19"/>
      <c r="B12" s="20"/>
      <c r="C12" s="21"/>
      <c r="D12" s="21" t="s">
        <v>413</v>
      </c>
      <c r="E12" s="21"/>
      <c r="F12" s="106"/>
      <c r="G12" s="391"/>
      <c r="H12" s="391"/>
      <c r="I12" s="392"/>
      <c r="J12" s="535"/>
      <c r="K12" s="105"/>
      <c r="L12" s="678" t="s">
        <v>414</v>
      </c>
      <c r="M12" s="666"/>
      <c r="N12" s="669"/>
      <c r="O12" s="669"/>
      <c r="P12" s="669"/>
      <c r="Q12" s="669"/>
      <c r="R12" s="669"/>
    </row>
    <row r="13" spans="1:18" s="1" customFormat="1" ht="12.75" customHeight="1">
      <c r="A13" s="19"/>
      <c r="B13" s="20"/>
      <c r="C13" s="21"/>
      <c r="D13" s="21" t="s">
        <v>46</v>
      </c>
      <c r="E13" s="21"/>
      <c r="F13" s="21"/>
      <c r="G13" s="391"/>
      <c r="H13" s="391"/>
      <c r="I13" s="392"/>
      <c r="J13" s="535"/>
      <c r="K13" s="105"/>
      <c r="L13" s="689" t="s">
        <v>475</v>
      </c>
      <c r="M13" s="665"/>
      <c r="N13" s="669"/>
      <c r="O13" s="669"/>
      <c r="P13" s="669"/>
      <c r="Q13" s="669"/>
      <c r="R13" s="669"/>
    </row>
    <row r="14" spans="1:18" s="1" customFormat="1" ht="12.75" customHeight="1">
      <c r="A14" s="19"/>
      <c r="B14" s="20"/>
      <c r="C14" s="21" t="s">
        <v>47</v>
      </c>
      <c r="D14" s="412"/>
      <c r="E14" s="412"/>
      <c r="F14" s="21"/>
      <c r="G14" s="391"/>
      <c r="H14" s="391"/>
      <c r="I14" s="1013">
        <f>Personalkostenaufstellung!X225</f>
        <v>0</v>
      </c>
      <c r="J14" s="535"/>
      <c r="K14" s="105"/>
      <c r="L14" s="677"/>
      <c r="M14" s="666"/>
      <c r="N14" s="669"/>
      <c r="O14" s="669"/>
      <c r="P14" s="669"/>
      <c r="Q14" s="669"/>
      <c r="R14" s="669"/>
    </row>
    <row r="15" spans="1:18" s="10" customFormat="1" ht="12.75" customHeight="1">
      <c r="A15" s="115"/>
      <c r="B15" s="15"/>
      <c r="C15" s="116" t="str">
        <f>IF('Allgemeine Angaben'!$F$7="4.","Präsenzkräfte (4. Generation)","")</f>
        <v/>
      </c>
      <c r="D15" s="116"/>
      <c r="E15" s="116"/>
      <c r="F15" s="116"/>
      <c r="G15" s="1511"/>
      <c r="H15" s="1511"/>
      <c r="I15" s="1018"/>
      <c r="J15" s="535"/>
      <c r="K15" s="11"/>
      <c r="L15" s="349"/>
      <c r="M15" s="1019"/>
      <c r="N15" s="209"/>
      <c r="O15" s="209"/>
      <c r="P15" s="209"/>
      <c r="Q15" s="209"/>
      <c r="R15" s="209"/>
    </row>
    <row r="16" spans="1:18" s="1" customFormat="1" ht="8.25" customHeight="1" thickBot="1">
      <c r="A16" s="19"/>
      <c r="B16" s="20"/>
      <c r="C16" s="21"/>
      <c r="D16" s="21"/>
      <c r="E16" s="21"/>
      <c r="F16" s="21"/>
      <c r="G16" s="397"/>
      <c r="H16" s="397"/>
      <c r="I16" s="392"/>
      <c r="J16" s="536"/>
      <c r="K16" s="105"/>
      <c r="L16" s="679"/>
      <c r="M16" s="669"/>
      <c r="N16" s="669"/>
      <c r="O16" s="669"/>
      <c r="P16" s="669"/>
      <c r="Q16" s="669"/>
      <c r="R16" s="669"/>
    </row>
    <row r="17" spans="1:18" s="1" customFormat="1" ht="14.1" customHeight="1" thickBot="1">
      <c r="A17" s="19"/>
      <c r="B17" s="20"/>
      <c r="C17" s="20"/>
      <c r="D17" s="113" t="s">
        <v>220</v>
      </c>
      <c r="E17" s="114"/>
      <c r="F17" s="114"/>
      <c r="G17" s="395">
        <f>SUM(G12:G13,G14:G15)</f>
        <v>0</v>
      </c>
      <c r="H17" s="395">
        <f>SUM(H12:H13,H14:H15)</f>
        <v>0</v>
      </c>
      <c r="I17" s="405" t="str">
        <f>IF(H17=0,"",((((H14+H15)*I14)+((H13+H12)*I11)))/H17)</f>
        <v/>
      </c>
      <c r="J17" s="404" t="str">
        <f>IFERROR((H17*I17)*(1+pnk+I61)*(1+risiko),"")</f>
        <v/>
      </c>
      <c r="K17" s="105"/>
      <c r="L17" s="679" t="s">
        <v>416</v>
      </c>
      <c r="M17" s="669"/>
      <c r="N17" s="680"/>
      <c r="O17" s="681"/>
      <c r="P17" s="680"/>
      <c r="Q17" s="669"/>
      <c r="R17" s="669"/>
    </row>
    <row r="18" spans="1:18" s="1" customFormat="1" ht="6" customHeight="1">
      <c r="A18" s="19"/>
      <c r="B18" s="20"/>
      <c r="C18" s="21"/>
      <c r="D18" s="21"/>
      <c r="E18" s="21"/>
      <c r="F18" s="21"/>
      <c r="G18" s="396"/>
      <c r="H18" s="396"/>
      <c r="I18" s="392"/>
      <c r="J18" s="536"/>
      <c r="K18" s="105"/>
      <c r="L18" s="669"/>
      <c r="M18" s="669"/>
      <c r="N18" s="680"/>
      <c r="O18" s="681"/>
      <c r="P18" s="680"/>
      <c r="Q18" s="669"/>
      <c r="R18" s="669"/>
    </row>
    <row r="19" spans="1:18" s="1" customFormat="1" ht="12.75">
      <c r="A19" s="19"/>
      <c r="B19" s="20"/>
      <c r="C19" s="1346" t="s">
        <v>851</v>
      </c>
      <c r="D19" s="20"/>
      <c r="E19" s="21"/>
      <c r="F19" s="20"/>
      <c r="G19" s="1347" t="str">
        <f>IF(G17=0,"",SUM(G12,G13:G13)/G17)</f>
        <v/>
      </c>
      <c r="H19" s="1347" t="str">
        <f>IF(H17=0,"",SUM(H12,H13:H13)/H17)</f>
        <v/>
      </c>
      <c r="I19" s="394"/>
      <c r="J19" s="536"/>
      <c r="K19" s="105"/>
      <c r="L19" s="679" t="s">
        <v>417</v>
      </c>
      <c r="M19" s="669"/>
      <c r="N19" s="680"/>
      <c r="O19" s="681"/>
      <c r="P19" s="680"/>
      <c r="Q19" s="669"/>
      <c r="R19" s="669"/>
    </row>
    <row r="20" spans="1:18" s="1" customFormat="1" ht="12.75" customHeight="1">
      <c r="A20" s="19"/>
      <c r="B20" s="20"/>
      <c r="C20" s="21"/>
      <c r="D20" s="21"/>
      <c r="E20" s="21"/>
      <c r="F20" s="21"/>
      <c r="G20" s="394"/>
      <c r="H20" s="978" t="str">
        <f>IF(H17&lt;&gt;Personalkostenaufstellung!H228,"VK-Prognose entspricht nicht dem VK-Umfang in der Mappe Personalkostenaufstellung","")</f>
        <v/>
      </c>
      <c r="I20" s="392"/>
      <c r="J20" s="536"/>
      <c r="K20" s="105"/>
      <c r="L20" s="669"/>
      <c r="M20" s="669"/>
      <c r="N20" s="680"/>
      <c r="O20" s="681"/>
      <c r="P20" s="680"/>
      <c r="Q20" s="669"/>
      <c r="R20" s="669"/>
    </row>
    <row r="21" spans="1:18" s="1" customFormat="1" ht="14.1" customHeight="1">
      <c r="A21" s="19"/>
      <c r="B21" s="20" t="s">
        <v>48</v>
      </c>
      <c r="C21" s="20" t="s">
        <v>221</v>
      </c>
      <c r="D21" s="21"/>
      <c r="E21" s="21"/>
      <c r="F21" s="21"/>
      <c r="G21" s="394"/>
      <c r="H21" s="394"/>
      <c r="I21" s="392"/>
      <c r="J21" s="536"/>
      <c r="K21" s="105"/>
      <c r="L21" s="677"/>
      <c r="M21" s="669"/>
      <c r="N21" s="680"/>
      <c r="O21" s="681"/>
      <c r="P21" s="680"/>
      <c r="Q21" s="669"/>
      <c r="R21" s="669"/>
    </row>
    <row r="22" spans="1:18" s="1" customFormat="1" ht="12.75" customHeight="1">
      <c r="A22" s="19"/>
      <c r="B22" s="20"/>
      <c r="C22" s="21" t="s">
        <v>258</v>
      </c>
      <c r="E22" s="21"/>
      <c r="F22" s="21"/>
      <c r="G22" s="391"/>
      <c r="H22" s="391"/>
      <c r="I22" s="392"/>
      <c r="J22" s="536"/>
      <c r="K22" s="105"/>
      <c r="L22" s="831" t="s">
        <v>485</v>
      </c>
      <c r="M22" s="669"/>
      <c r="N22" s="680"/>
      <c r="O22" s="681"/>
      <c r="P22" s="680"/>
      <c r="Q22" s="669"/>
      <c r="R22" s="669"/>
    </row>
    <row r="23" spans="1:18" s="1" customFormat="1" ht="12.75" customHeight="1">
      <c r="A23" s="19"/>
      <c r="B23" s="20"/>
      <c r="C23" s="21" t="s">
        <v>222</v>
      </c>
      <c r="E23" s="21"/>
      <c r="F23" s="21"/>
      <c r="G23" s="391"/>
      <c r="H23" s="391"/>
      <c r="I23" s="392"/>
      <c r="J23" s="536"/>
      <c r="K23" s="105"/>
      <c r="L23" s="689" t="s">
        <v>484</v>
      </c>
      <c r="M23" s="669"/>
      <c r="N23" s="680"/>
      <c r="O23" s="681"/>
      <c r="P23" s="680"/>
      <c r="Q23" s="669"/>
      <c r="R23" s="669"/>
    </row>
    <row r="24" spans="1:18" s="1" customFormat="1" ht="12.75" hidden="1" customHeight="1">
      <c r="A24" s="19"/>
      <c r="B24" s="20"/>
      <c r="C24" s="21" t="s">
        <v>257</v>
      </c>
      <c r="E24" s="21"/>
      <c r="F24" s="21"/>
      <c r="G24" s="605"/>
      <c r="H24" s="605"/>
      <c r="I24" s="540" t="str">
        <f>IF(AND('Allgemeine Angaben'!F7&lt;&gt;"4.",H24&gt;0),"Eintragung nur bei Einrichtungen der 4. Generation!","")</f>
        <v/>
      </c>
      <c r="J24" s="536"/>
      <c r="K24" s="105"/>
      <c r="L24" s="689" t="s">
        <v>486</v>
      </c>
      <c r="M24" s="669"/>
      <c r="N24" s="680"/>
      <c r="O24" s="681"/>
      <c r="P24" s="680"/>
      <c r="Q24" s="669"/>
      <c r="R24" s="669"/>
    </row>
    <row r="25" spans="1:18" s="1" customFormat="1" ht="8.25" customHeight="1" thickBot="1">
      <c r="A25" s="19"/>
      <c r="B25" s="20"/>
      <c r="C25" s="21"/>
      <c r="D25" s="21"/>
      <c r="E25" s="21"/>
      <c r="F25" s="21"/>
      <c r="G25" s="397"/>
      <c r="H25" s="397"/>
      <c r="I25" s="392"/>
      <c r="J25" s="536"/>
      <c r="K25" s="105"/>
      <c r="L25" s="669"/>
      <c r="M25" s="682"/>
      <c r="N25" s="680"/>
      <c r="O25" s="681"/>
      <c r="P25" s="680"/>
      <c r="Q25" s="669"/>
      <c r="R25" s="669"/>
    </row>
    <row r="26" spans="1:18" s="1" customFormat="1" ht="14.1" customHeight="1" thickBot="1">
      <c r="A26" s="19"/>
      <c r="B26" s="20"/>
      <c r="C26" s="21"/>
      <c r="D26" s="113" t="s">
        <v>274</v>
      </c>
      <c r="E26" s="114"/>
      <c r="F26" s="114"/>
      <c r="G26" s="545">
        <f>SUM(G22:G24)</f>
        <v>0</v>
      </c>
      <c r="H26" s="545">
        <f>SUM(H22:H24)</f>
        <v>0</v>
      </c>
      <c r="I26" s="1014">
        <f>Personalkostenaufstellung!X246</f>
        <v>0</v>
      </c>
      <c r="J26" s="404" t="str">
        <f>IFERROR((H26*I26)*(1+pnk+I61)*(1+risiko),"")</f>
        <v/>
      </c>
      <c r="K26" s="105"/>
      <c r="L26" s="683"/>
      <c r="M26" s="669"/>
      <c r="N26" s="680"/>
      <c r="O26" s="681"/>
      <c r="P26" s="680"/>
      <c r="Q26" s="669"/>
      <c r="R26" s="669"/>
    </row>
    <row r="27" spans="1:18" s="1" customFormat="1" ht="12.75">
      <c r="A27" s="19"/>
      <c r="B27" s="20"/>
      <c r="C27" s="21"/>
      <c r="D27" s="21"/>
      <c r="E27" s="21"/>
      <c r="F27" s="21"/>
      <c r="G27" s="394"/>
      <c r="H27" s="980" t="str">
        <f>IF(H26&lt;&gt;Personalkostenaufstellung!H246,"VK-Prognose entspricht nicht dem VK-Umfang in der Mappe Personalkostenaufstellung","")</f>
        <v/>
      </c>
      <c r="I27" s="394"/>
      <c r="J27" s="535"/>
      <c r="K27" s="105"/>
      <c r="L27" s="933" t="s">
        <v>628</v>
      </c>
      <c r="M27" s="669"/>
      <c r="N27" s="680"/>
      <c r="O27" s="681"/>
      <c r="P27" s="680"/>
      <c r="Q27" s="669"/>
      <c r="R27" s="669"/>
    </row>
    <row r="28" spans="1:18" s="1" customFormat="1" ht="6" customHeight="1">
      <c r="A28" s="19"/>
      <c r="B28" s="20"/>
      <c r="J28" s="535"/>
      <c r="K28" s="105"/>
      <c r="L28" s="933"/>
      <c r="M28" s="669"/>
      <c r="N28" s="680"/>
      <c r="O28" s="681"/>
      <c r="P28" s="680"/>
      <c r="Q28" s="669"/>
      <c r="R28" s="669"/>
    </row>
    <row r="29" spans="1:18" s="1" customFormat="1" ht="12.75">
      <c r="A29" s="19"/>
      <c r="B29" s="20"/>
      <c r="C29" s="21" t="s">
        <v>857</v>
      </c>
      <c r="D29" s="21"/>
      <c r="E29" s="21"/>
      <c r="F29" s="21"/>
      <c r="G29" s="1348" t="str">
        <f>IF((G12+G13+G22)=0,"",(G12+G13+G22-Personalkostenaufstellung!AX22)/KAT!P37)</f>
        <v/>
      </c>
      <c r="H29" s="1348" t="str">
        <f>IF((H12+H13+H22)=0,"",(H12+H13+H22-Personalkostenaufstellung!AX22)/Personalkostenaufstellung!AX34)</f>
        <v/>
      </c>
      <c r="I29" s="394" t="s">
        <v>859</v>
      </c>
      <c r="J29" s="535"/>
      <c r="K29" s="105"/>
      <c r="L29" s="933"/>
      <c r="M29" s="669"/>
      <c r="N29" s="680"/>
      <c r="O29" s="681"/>
      <c r="P29" s="680"/>
      <c r="Q29" s="669"/>
      <c r="R29" s="669"/>
    </row>
    <row r="30" spans="1:18" s="1" customFormat="1" ht="12.75">
      <c r="A30" s="19"/>
      <c r="B30" s="20"/>
      <c r="C30" s="21" t="s">
        <v>860</v>
      </c>
      <c r="D30" s="21"/>
      <c r="E30" s="21"/>
      <c r="F30" s="21"/>
      <c r="G30" s="394"/>
      <c r="H30" s="983"/>
      <c r="I30" s="394"/>
      <c r="J30" s="535"/>
      <c r="K30" s="105"/>
      <c r="L30" s="933"/>
      <c r="M30" s="669"/>
      <c r="N30" s="680"/>
      <c r="O30" s="681"/>
      <c r="P30" s="680"/>
      <c r="Q30" s="669"/>
      <c r="R30" s="669"/>
    </row>
    <row r="31" spans="1:18" s="1" customFormat="1" ht="12.75">
      <c r="A31" s="19"/>
      <c r="B31" s="20"/>
      <c r="C31" s="21"/>
      <c r="D31" s="21"/>
      <c r="E31" s="21"/>
      <c r="F31" s="21"/>
      <c r="G31" s="394"/>
      <c r="H31" s="983"/>
      <c r="I31" s="394"/>
      <c r="J31" s="535"/>
      <c r="K31" s="105"/>
      <c r="L31" s="933"/>
      <c r="M31" s="669"/>
      <c r="N31" s="680"/>
      <c r="O31" s="681"/>
      <c r="P31" s="680"/>
      <c r="Q31" s="669"/>
      <c r="R31" s="669"/>
    </row>
    <row r="32" spans="1:18" s="1" customFormat="1" ht="14.1" customHeight="1" thickBot="1">
      <c r="A32" s="19"/>
      <c r="B32" s="20" t="s">
        <v>49</v>
      </c>
      <c r="C32" s="20" t="s">
        <v>60</v>
      </c>
      <c r="D32" s="21"/>
      <c r="E32" s="21"/>
      <c r="F32" s="21"/>
      <c r="G32" s="393"/>
      <c r="H32" s="393"/>
      <c r="I32" s="393"/>
      <c r="J32" s="537"/>
      <c r="K32" s="105"/>
      <c r="L32" s="975" t="s">
        <v>637</v>
      </c>
      <c r="M32" s="666"/>
      <c r="N32" s="680"/>
      <c r="O32" s="681"/>
      <c r="P32" s="680"/>
      <c r="Q32" s="669"/>
      <c r="R32" s="669"/>
    </row>
    <row r="33" spans="1:18" s="1" customFormat="1" ht="14.1" customHeight="1" thickBot="1">
      <c r="A33" s="19"/>
      <c r="B33" s="20"/>
      <c r="C33" s="20" t="s">
        <v>61</v>
      </c>
      <c r="D33" s="21"/>
      <c r="E33" s="21"/>
      <c r="F33" s="21"/>
      <c r="G33" s="391"/>
      <c r="H33" s="391"/>
      <c r="I33" s="1014">
        <f>Personalkostenaufstellung!X277</f>
        <v>0</v>
      </c>
      <c r="J33" s="404" t="str">
        <f>IFERROR((H33*I33)*(1+pnk+I61)*(1+risiko),"")</f>
        <v/>
      </c>
      <c r="K33" s="105"/>
      <c r="L33" s="975" t="s">
        <v>631</v>
      </c>
      <c r="M33" s="669"/>
      <c r="N33" s="680"/>
      <c r="O33" s="681"/>
      <c r="P33" s="680"/>
      <c r="Q33" s="669"/>
      <c r="R33" s="669"/>
    </row>
    <row r="34" spans="1:18" s="1" customFormat="1" ht="12.75" customHeight="1">
      <c r="A34" s="19"/>
      <c r="B34" s="21"/>
      <c r="C34" s="21"/>
      <c r="D34" s="21"/>
      <c r="E34" s="21"/>
      <c r="F34" s="21"/>
      <c r="G34" s="394"/>
      <c r="H34" s="541" t="str">
        <f>IF(H33=0,"",IF(H33&lt;&gt;Forderung!L26,"entspricht nicht 1:20!",""))</f>
        <v/>
      </c>
      <c r="I34" s="392"/>
      <c r="J34" s="536"/>
      <c r="K34" s="105"/>
      <c r="L34" s="975" t="s">
        <v>632</v>
      </c>
      <c r="M34" s="669"/>
      <c r="N34" s="680"/>
      <c r="O34" s="681"/>
      <c r="P34" s="680"/>
      <c r="Q34" s="669"/>
      <c r="R34" s="669"/>
    </row>
    <row r="35" spans="1:18" s="1" customFormat="1" ht="14.1" customHeight="1">
      <c r="A35" s="19"/>
      <c r="B35" s="20" t="s">
        <v>53</v>
      </c>
      <c r="C35" s="20" t="s">
        <v>50</v>
      </c>
      <c r="D35" s="21"/>
      <c r="E35" s="21"/>
      <c r="F35" s="21"/>
      <c r="G35" s="394"/>
      <c r="H35" s="980" t="str">
        <f>IF(H33&lt;&gt;Personalkostenaufstellung!H277,"VK-Prognose entspricht nicht dem VK-Umfang in der Mappe Personalkostenaufstellung","")</f>
        <v/>
      </c>
      <c r="I35" s="392"/>
      <c r="J35" s="536"/>
      <c r="K35" s="105"/>
      <c r="L35" s="975" t="s">
        <v>633</v>
      </c>
      <c r="M35" s="669"/>
      <c r="N35" s="680"/>
      <c r="O35" s="681"/>
      <c r="P35" s="680"/>
      <c r="Q35" s="669"/>
      <c r="R35" s="669"/>
    </row>
    <row r="36" spans="1:18" s="1" customFormat="1" ht="12.75" customHeight="1">
      <c r="A36" s="19"/>
      <c r="B36" s="20"/>
      <c r="C36" s="21" t="s">
        <v>210</v>
      </c>
      <c r="E36" s="21"/>
      <c r="F36" s="21"/>
      <c r="G36" s="391"/>
      <c r="H36" s="391"/>
      <c r="I36" s="392"/>
      <c r="J36" s="536"/>
      <c r="K36" s="105"/>
      <c r="L36" s="975" t="s">
        <v>634</v>
      </c>
      <c r="M36" s="669"/>
      <c r="N36" s="680"/>
      <c r="O36" s="669"/>
      <c r="P36" s="669"/>
      <c r="Q36" s="669"/>
      <c r="R36" s="669"/>
    </row>
    <row r="37" spans="1:18" s="1" customFormat="1" ht="12.75" customHeight="1" thickBot="1">
      <c r="A37" s="19"/>
      <c r="B37" s="20"/>
      <c r="C37" s="21" t="s">
        <v>51</v>
      </c>
      <c r="E37" s="21"/>
      <c r="F37" s="21"/>
      <c r="G37" s="391"/>
      <c r="H37" s="391"/>
      <c r="I37" s="392"/>
      <c r="J37" s="536"/>
      <c r="K37" s="105"/>
      <c r="L37" s="975" t="s">
        <v>635</v>
      </c>
      <c r="M37" s="669"/>
      <c r="N37" s="669"/>
      <c r="O37" s="669"/>
      <c r="P37" s="669"/>
      <c r="Q37" s="669"/>
      <c r="R37" s="669"/>
    </row>
    <row r="38" spans="1:18" s="1" customFormat="1" ht="14.1" customHeight="1" thickBot="1">
      <c r="A38" s="19"/>
      <c r="B38" s="20"/>
      <c r="C38" s="20"/>
      <c r="D38" s="113" t="s">
        <v>52</v>
      </c>
      <c r="E38" s="114"/>
      <c r="F38" s="114"/>
      <c r="G38" s="546">
        <f>SUM(G36:G37)</f>
        <v>0</v>
      </c>
      <c r="H38" s="546">
        <f>SUM(H36:H37)</f>
        <v>0</v>
      </c>
      <c r="I38" s="1014">
        <f>Personalkostenaufstellung!X300</f>
        <v>0</v>
      </c>
      <c r="J38" s="404" t="str">
        <f>IFERROR((H38*I38)*(1+pnk+I61)*(1+risiko),"")</f>
        <v/>
      </c>
      <c r="K38" s="105"/>
      <c r="L38" s="975" t="s">
        <v>636</v>
      </c>
      <c r="M38" s="669"/>
      <c r="N38" s="669"/>
      <c r="O38" s="669"/>
      <c r="P38" s="669"/>
      <c r="Q38" s="669"/>
      <c r="R38" s="669"/>
    </row>
    <row r="39" spans="1:18" s="1" customFormat="1" ht="12.75" customHeight="1">
      <c r="A39" s="19"/>
      <c r="B39" s="20"/>
      <c r="C39" s="21"/>
      <c r="D39" s="21"/>
      <c r="E39" s="21"/>
      <c r="F39" s="21"/>
      <c r="G39" s="394"/>
      <c r="H39" s="980" t="str">
        <f>IF(H38&lt;&gt;Personalkostenaufstellung!H300,"VK-Prognose entspricht nicht dem VK-Umfang in der Mappe Personalkostenaufstellung","")</f>
        <v/>
      </c>
      <c r="I39" s="392"/>
      <c r="J39" s="536"/>
      <c r="K39" s="105"/>
      <c r="L39" s="975" t="s">
        <v>638</v>
      </c>
      <c r="M39" s="669"/>
      <c r="N39" s="669"/>
      <c r="O39" s="669"/>
      <c r="P39" s="669"/>
      <c r="Q39" s="669"/>
      <c r="R39" s="669"/>
    </row>
    <row r="40" spans="1:18" s="1" customFormat="1" ht="14.1" customHeight="1">
      <c r="A40" s="19"/>
      <c r="B40" s="20" t="s">
        <v>54</v>
      </c>
      <c r="C40" s="20" t="s">
        <v>126</v>
      </c>
      <c r="D40" s="21"/>
      <c r="E40" s="21"/>
      <c r="F40" s="21"/>
      <c r="G40" s="394"/>
      <c r="H40" s="983"/>
      <c r="I40" s="392"/>
      <c r="J40" s="536"/>
      <c r="K40" s="105"/>
      <c r="L40" s="975" t="s">
        <v>639</v>
      </c>
      <c r="M40" s="669"/>
      <c r="N40" s="669"/>
      <c r="O40" s="669"/>
      <c r="P40" s="669"/>
      <c r="Q40" s="669"/>
      <c r="R40" s="669"/>
    </row>
    <row r="41" spans="1:18" s="1" customFormat="1" ht="12.75">
      <c r="A41" s="19"/>
      <c r="B41" s="20"/>
      <c r="C41" s="21" t="s">
        <v>259</v>
      </c>
      <c r="E41" s="21"/>
      <c r="F41" s="21"/>
      <c r="G41" s="391"/>
      <c r="H41" s="391"/>
      <c r="I41" s="392"/>
      <c r="J41" s="536"/>
      <c r="K41" s="105"/>
      <c r="L41" s="975" t="s">
        <v>640</v>
      </c>
      <c r="M41" s="669"/>
      <c r="N41" s="669"/>
      <c r="O41" s="669"/>
      <c r="P41" s="669"/>
      <c r="Q41" s="669"/>
      <c r="R41" s="669"/>
    </row>
    <row r="42" spans="1:18" s="1" customFormat="1" ht="13.5" thickBot="1">
      <c r="A42" s="19"/>
      <c r="B42" s="20"/>
      <c r="C42" s="21" t="str">
        <f>IF('Allgemeine Angaben'!$F$7="4.","Präsenzkräfte (4. Generation)","")</f>
        <v/>
      </c>
      <c r="D42" s="21"/>
      <c r="E42" s="21"/>
      <c r="F42" s="21"/>
      <c r="G42" s="605"/>
      <c r="H42" s="605"/>
      <c r="I42" s="392"/>
      <c r="J42" s="536"/>
      <c r="K42" s="105"/>
      <c r="L42" s="975" t="s">
        <v>641</v>
      </c>
      <c r="M42" s="669"/>
      <c r="N42" s="684"/>
      <c r="O42" s="669"/>
      <c r="P42" s="669"/>
      <c r="Q42" s="669"/>
      <c r="R42" s="669"/>
    </row>
    <row r="43" spans="1:18" s="1" customFormat="1" ht="13.5" thickBot="1">
      <c r="A43" s="19"/>
      <c r="B43" s="20"/>
      <c r="C43" s="21"/>
      <c r="D43" s="113" t="s">
        <v>260</v>
      </c>
      <c r="E43" s="114"/>
      <c r="F43" s="114"/>
      <c r="G43" s="546">
        <f>SUM(G41:G42)</f>
        <v>0</v>
      </c>
      <c r="H43" s="546">
        <f>SUM(H41:H42)</f>
        <v>0</v>
      </c>
      <c r="I43" s="1014">
        <f>Personalkostenaufstellung!X333</f>
        <v>0</v>
      </c>
      <c r="J43" s="404" t="str">
        <f>IFERROR((H43*I43)*(1+pnk+I61)*(1+risiko),"")</f>
        <v/>
      </c>
      <c r="K43" s="105"/>
      <c r="L43" s="975" t="s">
        <v>645</v>
      </c>
      <c r="M43" s="669"/>
      <c r="N43" s="669"/>
      <c r="O43" s="669"/>
      <c r="P43" s="669"/>
      <c r="Q43" s="669"/>
      <c r="R43" s="669"/>
    </row>
    <row r="44" spans="1:18" s="1" customFormat="1" ht="12.75" customHeight="1" thickBot="1">
      <c r="A44" s="19"/>
      <c r="B44" s="20"/>
      <c r="C44" s="21"/>
      <c r="D44" s="21"/>
      <c r="E44" s="21"/>
      <c r="F44" s="21"/>
      <c r="G44" s="393"/>
      <c r="H44" s="980" t="str">
        <f>IF(H43&lt;&gt;Personalkostenaufstellung!H333,"VK-Prognose entspricht nicht dem VK-Umfang in der Mappe Personalkostenaufstellung","")</f>
        <v/>
      </c>
      <c r="I44" s="393"/>
      <c r="J44" s="537"/>
      <c r="K44" s="105"/>
      <c r="L44" s="669"/>
      <c r="M44" s="669"/>
      <c r="N44" s="669"/>
      <c r="O44" s="669"/>
      <c r="P44" s="669"/>
      <c r="Q44" s="669"/>
      <c r="R44" s="669"/>
    </row>
    <row r="45" spans="1:18" s="1" customFormat="1" ht="13.5" thickBot="1">
      <c r="A45" s="19"/>
      <c r="B45" s="20" t="s">
        <v>56</v>
      </c>
      <c r="C45" s="20" t="s">
        <v>55</v>
      </c>
      <c r="D45" s="21"/>
      <c r="E45" s="21"/>
      <c r="F45" s="21"/>
      <c r="G45" s="391"/>
      <c r="H45" s="391"/>
      <c r="I45" s="1014">
        <f>Personalkostenaufstellung!X366</f>
        <v>0</v>
      </c>
      <c r="J45" s="404" t="str">
        <f>IFERROR((H45*I45)*(1+pnk+I61)*(1+risiko),"")</f>
        <v/>
      </c>
      <c r="K45" s="105"/>
      <c r="L45" s="669"/>
      <c r="M45" s="669"/>
      <c r="N45" s="684"/>
      <c r="O45" s="669"/>
      <c r="P45" s="669"/>
      <c r="Q45" s="669"/>
      <c r="R45" s="669"/>
    </row>
    <row r="46" spans="1:18" s="1" customFormat="1" ht="12.75" customHeight="1" thickBot="1">
      <c r="A46" s="19"/>
      <c r="B46" s="20"/>
      <c r="C46" s="21"/>
      <c r="D46" s="21"/>
      <c r="E46" s="21"/>
      <c r="F46" s="21"/>
      <c r="G46" s="394"/>
      <c r="H46" s="980" t="str">
        <f>IF(H45&lt;&gt;Personalkostenaufstellung!H366,"VK-Prognose entspricht nicht dem VK-Umfang in der Mappe Personalkostenaufstellung","")</f>
        <v/>
      </c>
      <c r="I46" s="392"/>
      <c r="J46" s="536"/>
      <c r="K46" s="105"/>
      <c r="L46" s="669"/>
      <c r="M46" s="669"/>
      <c r="N46" s="669"/>
      <c r="O46" s="669"/>
      <c r="P46" s="669"/>
      <c r="Q46" s="669"/>
      <c r="R46" s="669"/>
    </row>
    <row r="47" spans="1:18" s="1" customFormat="1" ht="13.5" thickBot="1">
      <c r="A47" s="19"/>
      <c r="B47" s="20" t="s">
        <v>58</v>
      </c>
      <c r="C47" s="20" t="s">
        <v>57</v>
      </c>
      <c r="D47" s="21"/>
      <c r="E47" s="21"/>
      <c r="F47" s="21"/>
      <c r="G47" s="391"/>
      <c r="H47" s="391"/>
      <c r="I47" s="1014">
        <f>Personalkostenaufstellung!X379</f>
        <v>0</v>
      </c>
      <c r="J47" s="404" t="str">
        <f>IFERROR((H47*I47)*(1+pnk+I61)*(1+risiko),"")</f>
        <v/>
      </c>
      <c r="K47" s="105"/>
      <c r="L47" s="669"/>
      <c r="M47" s="669"/>
      <c r="N47" s="669"/>
      <c r="O47" s="669"/>
      <c r="P47" s="669"/>
      <c r="Q47" s="669"/>
      <c r="R47" s="669"/>
    </row>
    <row r="48" spans="1:18" s="1" customFormat="1" ht="12.75">
      <c r="A48" s="19"/>
      <c r="B48" s="20"/>
      <c r="C48" s="20"/>
      <c r="D48" s="21"/>
      <c r="E48" s="21"/>
      <c r="F48" s="21"/>
      <c r="G48" s="21"/>
      <c r="H48" s="981" t="str">
        <f>IF(H47&lt;&gt;Personalkostenaufstellung!H379,"VK-Prognose entspricht nicht dem VK-Umfang in der Mappe Personalkostenaufstellung","")</f>
        <v/>
      </c>
      <c r="I48" s="21"/>
      <c r="J48" s="536"/>
      <c r="K48" s="105"/>
      <c r="L48" s="669"/>
      <c r="M48" s="669"/>
      <c r="N48" s="669"/>
      <c r="O48" s="669"/>
      <c r="P48" s="669"/>
      <c r="Q48" s="669"/>
      <c r="R48" s="669"/>
    </row>
    <row r="49" spans="1:18" s="10" customFormat="1" ht="12.75">
      <c r="A49" s="115"/>
      <c r="B49" s="1015"/>
      <c r="C49" s="1015"/>
      <c r="D49" s="446"/>
      <c r="E49" s="446"/>
      <c r="F49" s="446"/>
      <c r="G49" s="1016"/>
      <c r="H49" s="1016"/>
      <c r="I49" s="1017"/>
      <c r="J49" s="536"/>
      <c r="K49" s="11"/>
      <c r="L49" s="674" t="s">
        <v>438</v>
      </c>
      <c r="M49" s="672"/>
      <c r="N49" s="672"/>
      <c r="O49" s="672"/>
      <c r="P49" s="672"/>
      <c r="Q49" s="209"/>
      <c r="R49" s="209"/>
    </row>
    <row r="50" spans="1:18" s="1" customFormat="1" ht="12.75">
      <c r="A50" s="19"/>
      <c r="B50" s="20"/>
      <c r="C50" s="20"/>
      <c r="D50" s="21"/>
      <c r="E50" s="21"/>
      <c r="F50" s="21"/>
      <c r="G50" s="394"/>
      <c r="H50" s="508"/>
      <c r="I50" s="394"/>
      <c r="J50" s="535"/>
      <c r="K50" s="105"/>
      <c r="L50" s="686"/>
      <c r="M50" s="669"/>
      <c r="N50" s="669"/>
      <c r="O50" s="669"/>
      <c r="P50" s="669"/>
      <c r="Q50" s="669"/>
      <c r="R50" s="669"/>
    </row>
    <row r="51" spans="1:18" s="1" customFormat="1" ht="13.5" thickBot="1">
      <c r="A51" s="19"/>
      <c r="B51" s="20"/>
      <c r="C51" s="385" t="s">
        <v>266</v>
      </c>
      <c r="D51" s="386"/>
      <c r="E51" s="386"/>
      <c r="F51" s="386"/>
      <c r="G51" s="398"/>
      <c r="H51" s="398"/>
      <c r="I51" s="1006" t="e">
        <f>H17*I17+H26*I26+H33*I33+H38*I38+H43*I43+H45*I45+H47*I47</f>
        <v>#VALUE!</v>
      </c>
      <c r="J51" s="538">
        <f>IFERROR(ROUND(SUM(J17,J26,J33,J38,J43,J45,J47),2),"")</f>
        <v>0</v>
      </c>
      <c r="K51" s="105"/>
      <c r="L51" s="679" t="s">
        <v>439</v>
      </c>
      <c r="M51" s="669"/>
      <c r="N51" s="669"/>
      <c r="O51" s="669"/>
      <c r="P51" s="669"/>
      <c r="Q51" s="669"/>
      <c r="R51" s="669"/>
    </row>
    <row r="52" spans="1:18" s="1" customFormat="1" ht="12.75" customHeight="1" thickTop="1">
      <c r="A52" s="19"/>
      <c r="B52" s="20"/>
      <c r="C52" s="20"/>
      <c r="D52" s="21"/>
      <c r="E52" s="21"/>
      <c r="F52" s="21"/>
      <c r="G52" s="21"/>
      <c r="H52" s="21"/>
      <c r="I52" s="21"/>
      <c r="J52" s="534"/>
      <c r="K52" s="105"/>
      <c r="L52" s="679" t="s">
        <v>440</v>
      </c>
      <c r="M52" s="669"/>
      <c r="N52" s="669"/>
      <c r="O52" s="669"/>
      <c r="P52" s="669"/>
      <c r="Q52" s="669"/>
      <c r="R52" s="669"/>
    </row>
    <row r="53" spans="1:18" s="1" customFormat="1" ht="12.75">
      <c r="A53" s="19"/>
      <c r="B53" s="20" t="s">
        <v>268</v>
      </c>
      <c r="C53" s="20" t="s">
        <v>223</v>
      </c>
      <c r="D53" s="20"/>
      <c r="E53" s="21"/>
      <c r="J53" s="539"/>
      <c r="K53" s="105"/>
      <c r="L53" s="1005" t="s">
        <v>655</v>
      </c>
      <c r="M53" s="669"/>
      <c r="N53" s="669"/>
      <c r="O53" s="669"/>
      <c r="P53" s="669"/>
      <c r="Q53" s="669"/>
      <c r="R53" s="669"/>
    </row>
    <row r="54" spans="1:18" s="1" customFormat="1" ht="12.75" customHeight="1">
      <c r="A54" s="19"/>
      <c r="B54" s="20"/>
      <c r="C54" s="21"/>
      <c r="D54" s="21" t="s">
        <v>261</v>
      </c>
      <c r="E54" s="21"/>
      <c r="F54" s="389"/>
      <c r="G54" s="390" t="s">
        <v>267</v>
      </c>
      <c r="H54" s="384"/>
      <c r="I54" s="399"/>
      <c r="J54" s="449"/>
      <c r="K54" s="105"/>
      <c r="L54" s="1005" t="s">
        <v>657</v>
      </c>
      <c r="M54" s="669"/>
      <c r="N54" s="669"/>
      <c r="O54" s="669"/>
      <c r="P54" s="669"/>
      <c r="Q54" s="669"/>
      <c r="R54" s="669"/>
    </row>
    <row r="55" spans="1:18" s="1" customFormat="1" ht="12.75" customHeight="1">
      <c r="A55" s="19"/>
      <c r="B55" s="20"/>
      <c r="C55" s="21"/>
      <c r="D55" s="21" t="s">
        <v>262</v>
      </c>
      <c r="E55" s="21"/>
      <c r="F55" s="389"/>
      <c r="G55" s="390" t="s">
        <v>267</v>
      </c>
      <c r="H55" s="384"/>
      <c r="I55" s="399"/>
      <c r="J55" s="449"/>
      <c r="K55" s="105"/>
      <c r="L55" s="1005" t="s">
        <v>670</v>
      </c>
      <c r="M55" s="669"/>
      <c r="N55" s="669"/>
      <c r="O55" s="669"/>
      <c r="P55" s="669"/>
      <c r="Q55" s="669"/>
      <c r="R55" s="669"/>
    </row>
    <row r="56" spans="1:18" s="1" customFormat="1" ht="12.75" customHeight="1">
      <c r="A56" s="19"/>
      <c r="B56" s="20"/>
      <c r="C56" s="21"/>
      <c r="D56" s="21" t="s">
        <v>263</v>
      </c>
      <c r="E56" s="21"/>
      <c r="F56" s="389"/>
      <c r="G56" s="390" t="s">
        <v>267</v>
      </c>
      <c r="H56" s="384"/>
      <c r="I56" s="399"/>
      <c r="J56" s="449"/>
      <c r="K56" s="105"/>
      <c r="L56" s="1005" t="s">
        <v>658</v>
      </c>
      <c r="M56" s="669"/>
      <c r="N56" s="669"/>
      <c r="O56" s="669"/>
      <c r="P56" s="669"/>
      <c r="Q56" s="669"/>
      <c r="R56" s="669"/>
    </row>
    <row r="57" spans="1:18" s="1" customFormat="1" ht="12.75" customHeight="1">
      <c r="A57" s="19"/>
      <c r="B57" s="20"/>
      <c r="C57" s="21"/>
      <c r="D57" s="21" t="s">
        <v>264</v>
      </c>
      <c r="E57" s="21"/>
      <c r="F57" s="21"/>
      <c r="G57" s="600" t="s">
        <v>267</v>
      </c>
      <c r="H57" s="384"/>
      <c r="I57" s="399"/>
      <c r="J57" s="449"/>
      <c r="K57" s="105"/>
      <c r="L57" s="1005" t="s">
        <v>659</v>
      </c>
      <c r="M57" s="669"/>
      <c r="N57" s="669"/>
      <c r="O57" s="669"/>
      <c r="P57" s="669"/>
      <c r="Q57" s="669"/>
      <c r="R57" s="669"/>
    </row>
    <row r="58" spans="1:18" s="1" customFormat="1" ht="12.75" customHeight="1" thickBot="1">
      <c r="A58" s="19"/>
      <c r="B58" s="21"/>
      <c r="C58" s="21"/>
      <c r="D58" s="21"/>
      <c r="E58" s="21"/>
      <c r="F58" s="441"/>
      <c r="G58" s="607"/>
      <c r="H58" s="608"/>
      <c r="I58" s="399"/>
      <c r="J58" s="449"/>
      <c r="K58" s="105"/>
      <c r="L58" s="1005" t="s">
        <v>668</v>
      </c>
      <c r="M58" s="669"/>
      <c r="N58" s="669"/>
      <c r="O58" s="669"/>
      <c r="P58" s="669"/>
      <c r="Q58" s="669"/>
      <c r="R58" s="669"/>
    </row>
    <row r="59" spans="1:18" s="1" customFormat="1" ht="12.75" customHeight="1" thickBot="1">
      <c r="A59" s="19"/>
      <c r="B59" s="21"/>
      <c r="C59" s="21"/>
      <c r="D59" s="113" t="s">
        <v>265</v>
      </c>
      <c r="E59" s="114"/>
      <c r="F59" s="114"/>
      <c r="G59" s="21"/>
      <c r="H59" s="21"/>
      <c r="I59" s="403" t="str">
        <f>IFERROR(ROUND(J59/I51,4),"")</f>
        <v/>
      </c>
      <c r="J59" s="404">
        <f>SUM(H54:H57)</f>
        <v>0</v>
      </c>
      <c r="K59" s="105"/>
      <c r="L59" s="1005" t="s">
        <v>660</v>
      </c>
      <c r="M59" s="669"/>
      <c r="N59" s="669"/>
      <c r="O59" s="669"/>
      <c r="P59" s="669"/>
      <c r="Q59" s="669"/>
      <c r="R59" s="669"/>
    </row>
    <row r="60" spans="1:18" s="1" customFormat="1" ht="12.75" customHeight="1" thickBot="1">
      <c r="A60" s="19"/>
      <c r="B60" s="21"/>
      <c r="C60" s="21"/>
      <c r="D60" s="21"/>
      <c r="E60" s="21"/>
      <c r="F60" s="21"/>
      <c r="G60" s="21"/>
      <c r="H60" s="21"/>
      <c r="I60" s="1004"/>
      <c r="J60" s="449"/>
      <c r="K60" s="105"/>
      <c r="L60" s="1005" t="s">
        <v>661</v>
      </c>
      <c r="M60" s="669"/>
      <c r="N60" s="669"/>
      <c r="O60" s="669"/>
      <c r="P60" s="669"/>
      <c r="Q60" s="669"/>
      <c r="R60" s="669"/>
    </row>
    <row r="61" spans="1:18" s="1" customFormat="1" ht="12.75" customHeight="1" thickBot="1">
      <c r="A61" s="19"/>
      <c r="B61" s="20" t="s">
        <v>268</v>
      </c>
      <c r="C61" s="1119" t="s">
        <v>656</v>
      </c>
      <c r="D61" s="1120"/>
      <c r="E61" s="1120"/>
      <c r="F61" s="1120"/>
      <c r="G61" s="1120"/>
      <c r="H61" s="21"/>
      <c r="I61" s="1007" t="str">
        <f>IFERROR(ROUND(J61/I51,4),"")</f>
        <v/>
      </c>
      <c r="J61" s="1026"/>
      <c r="K61" s="105"/>
      <c r="L61" s="1005" t="s">
        <v>662</v>
      </c>
      <c r="M61" s="669"/>
      <c r="N61" s="669"/>
      <c r="O61" s="669"/>
      <c r="P61" s="669"/>
      <c r="Q61" s="669"/>
      <c r="R61" s="669"/>
    </row>
    <row r="62" spans="1:18" s="1" customFormat="1" ht="12.75" customHeight="1" thickBot="1">
      <c r="A62" s="19"/>
      <c r="B62" s="21"/>
      <c r="C62" s="1008" t="str">
        <f>IF(J61&gt;0,"Bitte Forderung für steuerfreie Sachbezüge nach § 8 Abs. 2 EStG begründen.","")</f>
        <v/>
      </c>
      <c r="D62" s="21"/>
      <c r="E62" s="21"/>
      <c r="F62" s="21"/>
      <c r="G62" s="21"/>
      <c r="H62" s="21"/>
      <c r="I62" s="399"/>
      <c r="J62" s="449"/>
      <c r="K62" s="105"/>
      <c r="L62" s="1005" t="s">
        <v>666</v>
      </c>
      <c r="M62" s="669"/>
      <c r="N62" s="669"/>
      <c r="O62" s="669"/>
      <c r="P62" s="669"/>
      <c r="Q62" s="669"/>
      <c r="R62" s="669"/>
    </row>
    <row r="63" spans="1:18" s="1" customFormat="1" ht="12.75" customHeight="1" thickBot="1">
      <c r="A63" s="19"/>
      <c r="B63" s="20" t="s">
        <v>268</v>
      </c>
      <c r="C63" s="20" t="s">
        <v>502</v>
      </c>
      <c r="D63" s="21"/>
      <c r="E63" s="21"/>
      <c r="F63" s="21"/>
      <c r="G63" s="387"/>
      <c r="H63" s="388" t="s">
        <v>365</v>
      </c>
      <c r="I63" s="527"/>
      <c r="J63" s="405" t="str">
        <f>IFERROR(I51*risiko,"")</f>
        <v/>
      </c>
      <c r="K63" s="105"/>
      <c r="L63" s="1005" t="s">
        <v>664</v>
      </c>
      <c r="M63" s="685"/>
      <c r="N63" s="669"/>
      <c r="O63" s="669"/>
      <c r="P63" s="669"/>
      <c r="Q63" s="669"/>
      <c r="R63" s="669"/>
    </row>
    <row r="64" spans="1:18" s="1" customFormat="1" ht="12.75" customHeight="1">
      <c r="A64" s="19"/>
      <c r="B64" s="21"/>
      <c r="C64" s="21"/>
      <c r="D64" s="21"/>
      <c r="E64" s="21"/>
      <c r="F64" s="21"/>
      <c r="G64" s="21"/>
      <c r="H64" s="21"/>
      <c r="I64" s="528" t="str">
        <f>IF(risiko&gt;0.02,"Hinweis: Risiken über 2 % sind zu begründen und mit Nachweisen zu belegen","")</f>
        <v/>
      </c>
      <c r="J64" s="449"/>
      <c r="K64" s="105"/>
      <c r="L64" s="1005" t="s">
        <v>665</v>
      </c>
      <c r="M64" s="669"/>
      <c r="N64" s="669"/>
      <c r="O64" s="669"/>
      <c r="P64" s="669"/>
      <c r="Q64" s="669"/>
      <c r="R64" s="669"/>
    </row>
    <row r="65" spans="1:18" s="1" customFormat="1" ht="12.75" customHeight="1" thickBot="1">
      <c r="A65" s="19"/>
      <c r="B65" s="21"/>
      <c r="C65" s="21"/>
      <c r="D65" s="21"/>
      <c r="E65" s="21"/>
      <c r="F65" s="21"/>
      <c r="G65" s="485" t="s">
        <v>357</v>
      </c>
      <c r="H65" s="485" t="s">
        <v>357</v>
      </c>
      <c r="I65" s="614" t="s">
        <v>401</v>
      </c>
      <c r="J65" s="449"/>
      <c r="K65" s="105"/>
      <c r="L65" s="1005" t="s">
        <v>667</v>
      </c>
      <c r="M65" s="669"/>
      <c r="N65" s="669"/>
      <c r="O65" s="669"/>
      <c r="P65" s="669"/>
      <c r="Q65" s="669"/>
      <c r="R65" s="669"/>
    </row>
    <row r="66" spans="1:18" s="1" customFormat="1" ht="13.5" thickBot="1">
      <c r="A66" s="19"/>
      <c r="B66" s="20" t="s">
        <v>59</v>
      </c>
      <c r="C66" s="20" t="s">
        <v>356</v>
      </c>
      <c r="D66" s="21"/>
      <c r="E66" s="21"/>
      <c r="F66" s="21"/>
      <c r="G66" s="972"/>
      <c r="H66" s="972"/>
      <c r="I66" s="1023">
        <f>Personalkostenaufstellung!V383</f>
        <v>0</v>
      </c>
      <c r="J66" s="449"/>
      <c r="K66" s="105"/>
      <c r="L66" s="690" t="s">
        <v>441</v>
      </c>
      <c r="M66" s="669"/>
      <c r="N66" s="669"/>
      <c r="O66" s="669"/>
      <c r="P66" s="669"/>
      <c r="Q66" s="669"/>
      <c r="R66" s="669"/>
    </row>
    <row r="67" spans="1:18" s="10" customFormat="1" ht="13.5" customHeight="1" thickBot="1">
      <c r="A67" s="115"/>
      <c r="B67" s="15"/>
      <c r="C67" s="15"/>
      <c r="D67" s="116"/>
      <c r="E67" s="116"/>
      <c r="F67" s="116"/>
      <c r="G67" s="178"/>
      <c r="H67" s="982" t="str">
        <f>IF(H66&lt;&gt;Personalkostenaufstellung!U383,"Stellenprognose entspricht nicht dem Stellenumfang in der Mappe Personalkostenaufstellung","")</f>
        <v/>
      </c>
      <c r="I67" s="316"/>
      <c r="J67" s="449"/>
      <c r="K67" s="11"/>
      <c r="L67" s="864" t="s">
        <v>663</v>
      </c>
      <c r="M67" s="209"/>
      <c r="N67" s="209"/>
      <c r="O67" s="209"/>
      <c r="P67" s="209"/>
      <c r="Q67" s="209"/>
      <c r="R67" s="209"/>
    </row>
    <row r="68" spans="1:18" s="1" customFormat="1" ht="13.5" thickBot="1">
      <c r="A68" s="26"/>
      <c r="C68" s="317" t="s">
        <v>358</v>
      </c>
      <c r="G68" s="972"/>
      <c r="H68" s="972"/>
      <c r="I68" s="1023">
        <f>Personalkostenaufstellung!V384</f>
        <v>0</v>
      </c>
      <c r="J68" s="449"/>
      <c r="K68" s="105"/>
      <c r="L68" s="933" t="s">
        <v>531</v>
      </c>
      <c r="M68" s="669"/>
      <c r="N68" s="669"/>
      <c r="O68" s="669"/>
      <c r="P68" s="669"/>
      <c r="Q68" s="669"/>
      <c r="R68" s="669"/>
    </row>
    <row r="69" spans="1:18" s="1" customFormat="1" ht="12.75" customHeight="1">
      <c r="A69" s="26"/>
      <c r="H69" s="981" t="str">
        <f>IF(H68&lt;&gt;Personalkostenaufstellung!U384,"Stellenprognose entspricht nicht dem Stellenumfang in der Mappe Personalkostenaufstellung","")</f>
        <v/>
      </c>
      <c r="J69" s="539"/>
      <c r="K69" s="105"/>
      <c r="L69" s="686"/>
      <c r="M69" s="669"/>
      <c r="N69" s="669"/>
      <c r="O69" s="669"/>
      <c r="P69" s="669"/>
      <c r="Q69" s="669"/>
      <c r="R69" s="669"/>
    </row>
    <row r="70" spans="1:18" s="1" customFormat="1" ht="12.75">
      <c r="A70" s="117"/>
      <c r="B70" s="43"/>
      <c r="C70" s="691"/>
      <c r="D70" s="43"/>
      <c r="E70" s="43"/>
      <c r="F70" s="43"/>
      <c r="G70" s="43"/>
      <c r="H70" s="118"/>
      <c r="I70" s="43"/>
      <c r="J70" s="1146"/>
      <c r="K70" s="44"/>
      <c r="L70" s="679" t="s">
        <v>442</v>
      </c>
      <c r="M70" s="669"/>
      <c r="N70" s="669"/>
      <c r="O70" s="669"/>
      <c r="P70" s="669"/>
      <c r="Q70" s="669"/>
      <c r="R70" s="669"/>
    </row>
    <row r="71" spans="1:18" s="1" customFormat="1" ht="12.75">
      <c r="L71" s="679" t="s">
        <v>443</v>
      </c>
      <c r="M71" s="669"/>
      <c r="N71" s="669"/>
      <c r="O71" s="669"/>
      <c r="P71" s="669"/>
      <c r="Q71" s="669"/>
      <c r="R71" s="669"/>
    </row>
    <row r="72" spans="1:18" s="119" customFormat="1" ht="11.25">
      <c r="A72" s="119" t="s">
        <v>62</v>
      </c>
      <c r="B72" s="119" t="s">
        <v>63</v>
      </c>
      <c r="L72" s="973" t="s">
        <v>629</v>
      </c>
      <c r="M72" s="687"/>
      <c r="N72" s="687"/>
      <c r="O72" s="687"/>
      <c r="P72" s="687"/>
      <c r="Q72" s="687"/>
      <c r="R72" s="687"/>
    </row>
    <row r="73" spans="1:18" s="119" customFormat="1" ht="11.25">
      <c r="B73" s="119" t="s">
        <v>64</v>
      </c>
      <c r="L73" s="688"/>
      <c r="M73" s="688"/>
      <c r="N73" s="687"/>
      <c r="O73" s="687"/>
      <c r="P73" s="687"/>
      <c r="Q73" s="687"/>
      <c r="R73" s="687"/>
    </row>
    <row r="74" spans="1:18" s="119" customFormat="1" ht="8.1" customHeight="1">
      <c r="L74" s="687"/>
      <c r="M74" s="687"/>
      <c r="N74" s="687"/>
      <c r="O74" s="687"/>
      <c r="P74" s="687"/>
      <c r="Q74" s="687"/>
      <c r="R74" s="687"/>
    </row>
    <row r="75" spans="1:18" s="119" customFormat="1" ht="8.1" customHeight="1" thickBot="1">
      <c r="L75" s="687"/>
      <c r="M75" s="687"/>
      <c r="N75" s="687"/>
      <c r="O75" s="687"/>
      <c r="P75" s="687"/>
      <c r="Q75" s="687"/>
      <c r="R75" s="687"/>
    </row>
    <row r="76" spans="1:18" ht="15" thickBot="1">
      <c r="C76" s="1609" t="s">
        <v>269</v>
      </c>
      <c r="D76" s="1610"/>
      <c r="E76" s="1610"/>
      <c r="F76" s="1610"/>
      <c r="G76" s="1610"/>
      <c r="H76" s="1610"/>
      <c r="I76" s="1611"/>
      <c r="L76" s="833"/>
      <c r="M76" s="833"/>
    </row>
  </sheetData>
  <sheetProtection algorithmName="SHA-512" hashValue="Za5K1KNz5uWbZJRRLYlquVi/j5lZSSql1/EAFxndnFEnDctkwysyG6+r4xCtNIDlLKIdxg7+tSeyrtKe/hjD9A==" saltValue="/lZPQJog/LVtMTac/a9T+w==" spinCount="100000" sheet="1" objects="1" scenarios="1"/>
  <mergeCells count="4">
    <mergeCell ref="C76:I76"/>
    <mergeCell ref="A1:K1"/>
    <mergeCell ref="A2:K2"/>
    <mergeCell ref="A3:K3"/>
  </mergeCells>
  <conditionalFormatting sqref="G17">
    <cfRule type="expression" priority="30">
      <formula>$H$17=0</formula>
    </cfRule>
    <cfRule type="expression" dxfId="106" priority="31">
      <formula>$G$17=0</formula>
    </cfRule>
  </conditionalFormatting>
  <conditionalFormatting sqref="G26">
    <cfRule type="expression" dxfId="105" priority="28">
      <formula>$G$26=0</formula>
    </cfRule>
  </conditionalFormatting>
  <conditionalFormatting sqref="G38">
    <cfRule type="expression" dxfId="104" priority="26">
      <formula>$G$38=0</formula>
    </cfRule>
  </conditionalFormatting>
  <conditionalFormatting sqref="G43">
    <cfRule type="expression" dxfId="103" priority="24">
      <formula>$G$43=0</formula>
    </cfRule>
  </conditionalFormatting>
  <conditionalFormatting sqref="H17">
    <cfRule type="expression" dxfId="98" priority="29">
      <formula>$H$17=0</formula>
    </cfRule>
  </conditionalFormatting>
  <conditionalFormatting sqref="H26">
    <cfRule type="expression" dxfId="96" priority="27">
      <formula>$H$26=0</formula>
    </cfRule>
  </conditionalFormatting>
  <conditionalFormatting sqref="H38">
    <cfRule type="expression" dxfId="95" priority="25">
      <formula>$H$38=0</formula>
    </cfRule>
  </conditionalFormatting>
  <conditionalFormatting sqref="H43">
    <cfRule type="expression" dxfId="94" priority="23">
      <formula>$H$43=0</formula>
    </cfRule>
  </conditionalFormatting>
  <conditionalFormatting sqref="J51">
    <cfRule type="expression" dxfId="93" priority="22">
      <formula>$J$51=0</formula>
    </cfRule>
  </conditionalFormatting>
  <conditionalFormatting sqref="J59">
    <cfRule type="expression" dxfId="92" priority="21">
      <formula>$J$59=0</formula>
    </cfRule>
  </conditionalFormatting>
  <dataValidations disablePrompts="1" count="6">
    <dataValidation allowBlank="1" showInputMessage="1" showErrorMessage="1" promptTitle="Präsenzkräfte" prompt="Eintragung nur bei Einrichtungen der 4. Generation" sqref="G15 I15 G24 G42" xr:uid="{00000000-0002-0000-0400-000000000000}"/>
    <dataValidation allowBlank="1" showInputMessage="1" showErrorMessage="1" promptTitle="Eingabe" prompt="Eintragung nur bei Einrichtungen der 4. Generation_x000a_mit drei Nachkommastellen" sqref="H15 H24 H42" xr:uid="{00000000-0002-0000-0400-000001000000}"/>
    <dataValidation errorStyle="information" allowBlank="1" showInputMessage="1" showErrorMessage="1" errorTitle="Unternehmerrisiko" promptTitle="Unternehmerrisiko" prompt="siehe allgemeine Hinweise" sqref="I63" xr:uid="{00000000-0002-0000-0400-000002000000}"/>
    <dataValidation allowBlank="1" showErrorMessage="1" promptTitle="Eingabe" sqref="H49" xr:uid="{00000000-0002-0000-0400-000003000000}"/>
    <dataValidation allowBlank="1" showInputMessage="1" promptTitle="Eingabe " prompt="mit 3 Nachkommastellen" sqref="G12:H14 G22:H23 G33:H33 G36:H37 G41:H41 G45:H45 G47:H47" xr:uid="{00000000-0002-0000-0400-000004000000}"/>
    <dataValidation type="whole" allowBlank="1" showInputMessage="1" showErrorMessage="1" promptTitle="Eingabe" prompt="ohne Nachkommastelle" sqref="G66:H66 G68:H68" xr:uid="{00000000-0002-0000-0400-000005000000}">
      <formula1>0</formula1>
      <formula2>20</formula2>
    </dataValidation>
  </dataValidations>
  <hyperlinks>
    <hyperlink ref="C76" location="'Anlage 1'!A1" display="Anlage 1" xr:uid="{00000000-0004-0000-0400-000000000000}"/>
    <hyperlink ref="C76:I76" location="Sachaufwendungen!Druckbereich" display="gehe weiter zu Sachaufwendungen" xr:uid="{00000000-0004-0000-0400-000001000000}"/>
  </hyperlinks>
  <pageMargins left="0.70866141732283472" right="0.70866141732283472" top="0.78740157480314965" bottom="0.78740157480314965" header="0.31496062992125984" footer="0.31496062992125984"/>
  <pageSetup paperSize="9" scale="77" orientation="portrait"/>
  <headerFooter>
    <oddHeader>&amp;C&amp;9Seite 3</oddHeader>
    <oddFooter>&amp;L&amp;8Version: 21.11.2024&amp;C&amp;8Verhandlungsunterlagen vollstationär SGB XI&amp;R&amp;8PSK vom 07.11.2024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41D9409E-80C5-4EA4-97EF-5674293CD5F5}">
            <xm:f>'Allgemeine Angaben'!$L$45&gt;0</xm:f>
            <x14:dxf>
              <font>
                <color auto="1"/>
              </font>
            </x14:dxf>
          </x14:cfRule>
          <xm:sqref>C19</xm:sqref>
        </x14:conditionalFormatting>
        <x14:conditionalFormatting xmlns:xm="http://schemas.microsoft.com/office/excel/2006/main">
          <x14:cfRule type="expression" priority="8" id="{06DE8BFD-E78A-4813-8F31-C582E533DBDC}">
            <xm:f>'Allgemeine Angaben'!$D$6="4. Generation"</xm:f>
            <x14:dxf>
              <fill>
                <patternFill>
                  <bgColor rgb="FFFFFF99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G15:H15 G42:H42</xm:sqref>
        </x14:conditionalFormatting>
        <x14:conditionalFormatting xmlns:xm="http://schemas.microsoft.com/office/excel/2006/main">
          <x14:cfRule type="expression" priority="3" id="{B42B35D0-F848-4E86-B3EF-9E822FCA2D17}">
            <xm:f>'Allgemeine Angaben'!$L$45&gt;0</xm:f>
            <x14:dxf>
              <font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G19:H19</xm:sqref>
        </x14:conditionalFormatting>
        <x14:conditionalFormatting xmlns:xm="http://schemas.microsoft.com/office/excel/2006/main">
          <x14:cfRule type="expression" priority="10" id="{88730EEC-D75D-4236-AFDB-68B55E31A9FB}">
            <xm:f>'Allgemeine Angaben'!$D$6:$G$6="4. Generation"</xm:f>
            <x14:dxf>
              <fill>
                <patternFill>
                  <bgColor rgb="FFFFFF99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G24:H24</xm:sqref>
        </x14:conditionalFormatting>
        <x14:conditionalFormatting xmlns:xm="http://schemas.microsoft.com/office/excel/2006/main">
          <x14:cfRule type="expression" priority="2" id="{BCBAE2A1-6012-4D18-9C03-63C2AD42BC4A}">
            <xm:f>'Allgemeine Angaben'!$L$44&gt;0</xm:f>
            <x14:dxf>
              <font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G29:H29</xm:sqref>
        </x14:conditionalFormatting>
        <x14:conditionalFormatting xmlns:xm="http://schemas.microsoft.com/office/excel/2006/main">
          <x14:cfRule type="expression" priority="1" id="{338418BF-E548-4C9E-B1A1-3E1C99D765C5}">
            <xm:f>(KAT!$A$53="nein")</xm:f>
            <x14:dxf>
              <fill>
                <patternFill>
                  <bgColor theme="0"/>
                </patternFill>
              </fill>
            </x14:dxf>
          </x14:cfRule>
          <xm:sqref>H20 H27 H34:H35 H39 H44 H46 H48 I51 I61 C62 I64 H67 H69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pageSetUpPr fitToPage="1"/>
  </sheetPr>
  <dimension ref="A1:S70"/>
  <sheetViews>
    <sheetView showGridLines="0" zoomScaleNormal="100" workbookViewId="0">
      <selection activeCell="F22" sqref="F22:H22"/>
    </sheetView>
  </sheetViews>
  <sheetFormatPr baseColWidth="10" defaultColWidth="11" defaultRowHeight="14.25"/>
  <cols>
    <col min="1" max="1" width="3.625" style="4" customWidth="1"/>
    <col min="2" max="2" width="4.25" style="4" customWidth="1"/>
    <col min="3" max="3" width="3" style="4" customWidth="1"/>
    <col min="4" max="4" width="14.5" style="4" customWidth="1"/>
    <col min="5" max="5" width="2.625" style="4" customWidth="1"/>
    <col min="6" max="6" width="9.125" style="4" customWidth="1"/>
    <col min="7" max="7" width="3" style="4" customWidth="1"/>
    <col min="8" max="8" width="12.5" style="4" customWidth="1"/>
    <col min="9" max="9" width="2.625" style="4" customWidth="1"/>
    <col min="10" max="10" width="14.5" style="4" customWidth="1"/>
    <col min="11" max="11" width="2.625" style="4" customWidth="1"/>
    <col min="12" max="12" width="14.5" style="4" customWidth="1"/>
    <col min="13" max="13" width="5" style="4" customWidth="1"/>
    <col min="14" max="14" width="2.625" style="4" customWidth="1"/>
    <col min="15" max="15" width="4.625" style="4" customWidth="1"/>
    <col min="16" max="16" width="3.625" style="4" customWidth="1"/>
    <col min="17" max="27" width="11" style="4" customWidth="1"/>
    <col min="28" max="16384" width="11" style="4"/>
  </cols>
  <sheetData>
    <row r="1" spans="1:17" ht="15" customHeight="1">
      <c r="A1" s="1614" t="str">
        <f>'Allgemeine Angaben'!A1:N1</f>
        <v>Aufforderung zum Abschluss einer Pflegesatzvereinbarung gemäß §§ 84, 85 SGB XI</v>
      </c>
      <c r="B1" s="1615"/>
      <c r="C1" s="1615"/>
      <c r="D1" s="1615"/>
      <c r="E1" s="1615"/>
      <c r="F1" s="1615"/>
      <c r="G1" s="1615"/>
      <c r="H1" s="1615"/>
      <c r="I1" s="1615"/>
      <c r="J1" s="1615"/>
      <c r="K1" s="1615"/>
      <c r="L1" s="1810"/>
      <c r="M1" s="1810"/>
      <c r="N1" s="1810"/>
      <c r="O1" s="1810"/>
      <c r="P1" s="1811"/>
      <c r="Q1" s="1204"/>
    </row>
    <row r="2" spans="1:17" ht="15" customHeight="1">
      <c r="A2" s="1617" t="s">
        <v>65</v>
      </c>
      <c r="B2" s="1618"/>
      <c r="C2" s="1618"/>
      <c r="D2" s="1618"/>
      <c r="E2" s="1618"/>
      <c r="F2" s="1618"/>
      <c r="G2" s="1618"/>
      <c r="H2" s="1618"/>
      <c r="I2" s="1618"/>
      <c r="J2" s="1618"/>
      <c r="K2" s="1618"/>
      <c r="L2" s="1812"/>
      <c r="M2" s="1812"/>
      <c r="N2" s="1812"/>
      <c r="O2" s="1812"/>
      <c r="P2" s="1813"/>
      <c r="Q2" s="1205"/>
    </row>
    <row r="3" spans="1:17" ht="15" customHeight="1">
      <c r="A3" s="1627" t="str">
        <f>'Allgemeine Angaben'!A3:N3</f>
        <v/>
      </c>
      <c r="B3" s="1628"/>
      <c r="C3" s="1628"/>
      <c r="D3" s="1628"/>
      <c r="E3" s="1628"/>
      <c r="F3" s="1628"/>
      <c r="G3" s="1628"/>
      <c r="H3" s="1628"/>
      <c r="I3" s="1628"/>
      <c r="J3" s="1628"/>
      <c r="K3" s="1628"/>
      <c r="L3" s="1812"/>
      <c r="M3" s="1812"/>
      <c r="N3" s="1812"/>
      <c r="O3" s="1812"/>
      <c r="P3" s="1813"/>
    </row>
    <row r="4" spans="1:17" ht="15" customHeight="1">
      <c r="A4" s="856"/>
      <c r="B4" s="857" t="str">
        <f>'Allgemeine Angaben'!B4</f>
        <v/>
      </c>
      <c r="C4" s="857"/>
      <c r="D4" s="857"/>
      <c r="E4" s="857"/>
      <c r="F4" s="857"/>
      <c r="G4" s="857"/>
      <c r="H4" s="857"/>
      <c r="I4" s="857"/>
      <c r="J4" s="860" t="str">
        <f>'Allgemeine Angaben'!K4</f>
        <v>Antrag vom:</v>
      </c>
      <c r="K4" s="857"/>
      <c r="L4" s="869">
        <f>'Allgemeine Angaben'!L4:M4</f>
        <v>0</v>
      </c>
      <c r="M4" s="857"/>
      <c r="N4" s="857"/>
      <c r="O4" s="857"/>
      <c r="P4" s="858"/>
    </row>
    <row r="5" spans="1:17" s="9" customFormat="1" ht="14.25" customHeight="1">
      <c r="A5" s="121"/>
      <c r="P5" s="122"/>
    </row>
    <row r="6" spans="1:17" ht="14.25" customHeight="1">
      <c r="A6" s="3"/>
      <c r="C6" s="1807" t="s">
        <v>66</v>
      </c>
      <c r="D6" s="1814"/>
      <c r="E6" s="1815"/>
      <c r="I6" s="1807" t="s">
        <v>67</v>
      </c>
      <c r="J6" s="1808"/>
      <c r="K6" s="1809"/>
      <c r="P6" s="5"/>
      <c r="Q6" s="1162"/>
    </row>
    <row r="7" spans="1:17" ht="3" customHeight="1">
      <c r="A7" s="3"/>
      <c r="P7" s="5"/>
    </row>
    <row r="8" spans="1:17" ht="12.75" customHeight="1">
      <c r="A8" s="3"/>
      <c r="D8" s="7" t="s">
        <v>68</v>
      </c>
      <c r="E8" s="84"/>
      <c r="F8" s="116"/>
      <c r="G8" s="15"/>
      <c r="J8" s="7" t="s">
        <v>68</v>
      </c>
      <c r="K8" s="123"/>
      <c r="P8" s="5"/>
    </row>
    <row r="9" spans="1:17" s="49" customFormat="1" ht="3" customHeight="1">
      <c r="A9" s="3"/>
      <c r="B9" s="4"/>
      <c r="C9" s="4"/>
      <c r="D9" s="124"/>
      <c r="E9" s="84"/>
      <c r="F9" s="124"/>
      <c r="G9" s="4"/>
      <c r="J9" s="125"/>
      <c r="K9" s="126"/>
      <c r="L9" s="4"/>
      <c r="P9" s="64"/>
    </row>
    <row r="10" spans="1:17" s="49" customFormat="1" ht="14.25" customHeight="1">
      <c r="A10" s="3"/>
      <c r="B10" s="4"/>
      <c r="C10" s="4"/>
      <c r="D10" s="127"/>
      <c r="E10" s="890" t="str">
        <f>B52</f>
        <v>3.1</v>
      </c>
      <c r="F10" s="1800" t="s">
        <v>55</v>
      </c>
      <c r="G10" s="1762"/>
      <c r="H10" s="1762"/>
      <c r="I10" s="128"/>
      <c r="J10" s="1805"/>
      <c r="K10" s="1806"/>
      <c r="L10" s="4"/>
      <c r="P10" s="64"/>
      <c r="Q10" s="1182"/>
    </row>
    <row r="11" spans="1:17" s="49" customFormat="1" ht="3" customHeight="1">
      <c r="A11" s="3"/>
      <c r="B11" s="4"/>
      <c r="C11" s="4"/>
      <c r="D11" s="124"/>
      <c r="E11" s="84"/>
      <c r="F11" s="124"/>
      <c r="G11" s="4"/>
      <c r="J11" s="125"/>
      <c r="K11" s="126"/>
      <c r="L11" s="4"/>
      <c r="P11" s="64"/>
    </row>
    <row r="12" spans="1:17" s="49" customFormat="1" ht="14.25" customHeight="1">
      <c r="A12" s="3"/>
      <c r="B12" s="4"/>
      <c r="C12" s="4"/>
      <c r="D12" s="127"/>
      <c r="E12" s="890" t="str">
        <f>B53</f>
        <v>3.2</v>
      </c>
      <c r="F12" s="1800" t="str">
        <f>C53</f>
        <v>Wäscherei</v>
      </c>
      <c r="G12" s="1762"/>
      <c r="H12" s="1762"/>
      <c r="I12" s="128"/>
      <c r="J12" s="1805"/>
      <c r="K12" s="1806"/>
      <c r="L12" s="4"/>
      <c r="P12" s="64"/>
    </row>
    <row r="13" spans="1:17" s="49" customFormat="1" ht="3" customHeight="1">
      <c r="A13" s="3"/>
      <c r="B13" s="4"/>
      <c r="C13" s="4"/>
      <c r="D13" s="124"/>
      <c r="E13" s="84"/>
      <c r="F13" s="124"/>
      <c r="G13" s="4"/>
      <c r="J13" s="125"/>
      <c r="K13" s="126"/>
      <c r="L13" s="4"/>
      <c r="P13" s="64"/>
    </row>
    <row r="14" spans="1:17" s="49" customFormat="1" ht="14.25" customHeight="1">
      <c r="A14" s="3"/>
      <c r="B14" s="4"/>
      <c r="C14" s="4"/>
      <c r="D14" s="127"/>
      <c r="E14" s="890" t="str">
        <f>B54</f>
        <v>3.3</v>
      </c>
      <c r="F14" s="1800" t="str">
        <f>C54</f>
        <v>Wäschekennzeichnung</v>
      </c>
      <c r="G14" s="1762"/>
      <c r="H14" s="1762"/>
      <c r="I14" s="128"/>
      <c r="J14" s="1805"/>
      <c r="K14" s="1806"/>
      <c r="L14" s="4"/>
      <c r="P14" s="64"/>
      <c r="Q14" s="1206"/>
    </row>
    <row r="15" spans="1:17" s="49" customFormat="1" ht="3" customHeight="1">
      <c r="A15" s="3"/>
      <c r="B15" s="4"/>
      <c r="C15" s="4"/>
      <c r="D15" s="124"/>
      <c r="E15" s="84"/>
      <c r="F15" s="124"/>
      <c r="G15" s="4"/>
      <c r="J15" s="125"/>
      <c r="K15" s="126"/>
      <c r="L15" s="4"/>
      <c r="P15" s="64"/>
    </row>
    <row r="16" spans="1:17" s="49" customFormat="1" ht="14.25" customHeight="1">
      <c r="A16" s="3"/>
      <c r="B16" s="4"/>
      <c r="C16" s="4"/>
      <c r="D16" s="127"/>
      <c r="E16" s="890" t="str">
        <f>B55</f>
        <v>3.4</v>
      </c>
      <c r="F16" s="1800" t="str">
        <f>C55</f>
        <v>Reinigung</v>
      </c>
      <c r="G16" s="1762"/>
      <c r="H16" s="1762"/>
      <c r="I16" s="128"/>
      <c r="J16" s="1805"/>
      <c r="K16" s="1806"/>
      <c r="L16" s="4"/>
      <c r="P16" s="64"/>
      <c r="Q16" s="1206"/>
    </row>
    <row r="17" spans="1:17" s="49" customFormat="1" ht="3" customHeight="1">
      <c r="A17" s="3"/>
      <c r="B17" s="4"/>
      <c r="C17" s="4"/>
      <c r="D17" s="124"/>
      <c r="E17" s="84"/>
      <c r="F17" s="124"/>
      <c r="G17" s="4"/>
      <c r="J17" s="125"/>
      <c r="K17" s="126"/>
      <c r="L17" s="4"/>
      <c r="P17" s="64"/>
    </row>
    <row r="18" spans="1:17" s="49" customFormat="1" ht="14.25" customHeight="1">
      <c r="A18" s="3"/>
      <c r="B18" s="4"/>
      <c r="C18" s="4"/>
      <c r="D18" s="127"/>
      <c r="E18" s="890" t="str">
        <f>B56</f>
        <v>3.5</v>
      </c>
      <c r="F18" s="1800" t="str">
        <f>C56</f>
        <v>Verwaltung</v>
      </c>
      <c r="G18" s="1762"/>
      <c r="H18" s="1762"/>
      <c r="I18" s="128"/>
      <c r="J18" s="1805"/>
      <c r="K18" s="1806"/>
      <c r="L18" s="4"/>
      <c r="P18" s="64"/>
    </row>
    <row r="19" spans="1:17" s="49" customFormat="1" ht="3" customHeight="1">
      <c r="A19" s="3"/>
      <c r="B19" s="4"/>
      <c r="C19" s="4"/>
      <c r="D19" s="124"/>
      <c r="E19" s="84"/>
      <c r="F19" s="124"/>
      <c r="G19" s="4"/>
      <c r="J19" s="125"/>
      <c r="K19" s="126"/>
      <c r="L19" s="4"/>
      <c r="P19" s="64"/>
    </row>
    <row r="20" spans="1:17" s="50" customFormat="1" ht="13.5" customHeight="1">
      <c r="A20" s="3"/>
      <c r="B20" s="4"/>
      <c r="C20" s="4"/>
      <c r="D20" s="127"/>
      <c r="E20" s="890" t="str">
        <f>B57</f>
        <v>3.6</v>
      </c>
      <c r="F20" s="1800" t="str">
        <f>C57</f>
        <v>Haustechnik</v>
      </c>
      <c r="G20" s="1762"/>
      <c r="H20" s="1762"/>
      <c r="I20" s="128"/>
      <c r="J20" s="1805"/>
      <c r="K20" s="1806"/>
      <c r="L20" s="4"/>
      <c r="P20" s="51"/>
      <c r="Q20" s="52"/>
    </row>
    <row r="21" spans="1:17" s="49" customFormat="1" ht="3" customHeight="1">
      <c r="A21" s="3"/>
      <c r="B21" s="4"/>
      <c r="C21" s="4"/>
      <c r="D21" s="124"/>
      <c r="E21" s="84"/>
      <c r="F21" s="124"/>
      <c r="G21" s="4"/>
      <c r="J21" s="125"/>
      <c r="K21" s="126"/>
      <c r="L21" s="4"/>
      <c r="P21" s="64"/>
    </row>
    <row r="22" spans="1:17" s="50" customFormat="1" ht="14.25" customHeight="1">
      <c r="A22" s="3"/>
      <c r="B22" s="4"/>
      <c r="C22" s="4"/>
      <c r="D22" s="127"/>
      <c r="E22" s="890" t="str">
        <f>B58</f>
        <v>3.7</v>
      </c>
      <c r="F22" s="1801"/>
      <c r="G22" s="1802"/>
      <c r="H22" s="1802"/>
      <c r="I22" s="128"/>
      <c r="J22" s="1805"/>
      <c r="K22" s="1806"/>
      <c r="L22" s="4"/>
      <c r="P22" s="51"/>
      <c r="Q22" s="1179"/>
    </row>
    <row r="23" spans="1:17" ht="3" customHeight="1">
      <c r="A23" s="3"/>
      <c r="E23" s="84"/>
      <c r="I23" s="126"/>
      <c r="J23" s="126"/>
      <c r="K23" s="126"/>
      <c r="P23" s="5"/>
    </row>
    <row r="24" spans="1:17" ht="14.25" customHeight="1">
      <c r="A24" s="3"/>
      <c r="D24" s="127"/>
      <c r="E24" s="890" t="str">
        <f>B59</f>
        <v>3.8</v>
      </c>
      <c r="F24" s="1801"/>
      <c r="G24" s="1802"/>
      <c r="H24" s="1802"/>
      <c r="I24" s="128"/>
      <c r="J24" s="1805"/>
      <c r="K24" s="1806"/>
      <c r="P24" s="5"/>
    </row>
    <row r="25" spans="1:17" ht="14.25" customHeight="1">
      <c r="A25" s="3"/>
      <c r="E25" s="84"/>
      <c r="P25" s="5"/>
    </row>
    <row r="26" spans="1:17" ht="15" customHeight="1">
      <c r="A26" s="129"/>
      <c r="B26" s="130" t="s">
        <v>224</v>
      </c>
      <c r="C26" s="128"/>
      <c r="D26" s="128"/>
      <c r="E26" s="128"/>
      <c r="F26" s="128"/>
      <c r="G26" s="131"/>
      <c r="H26" s="131"/>
      <c r="I26" s="128"/>
      <c r="J26" s="128"/>
      <c r="K26" s="128"/>
      <c r="L26" s="131"/>
      <c r="M26" s="128"/>
      <c r="N26" s="128"/>
      <c r="O26" s="128"/>
      <c r="P26" s="5"/>
    </row>
    <row r="27" spans="1:17" ht="4.5" customHeight="1">
      <c r="A27" s="3"/>
      <c r="O27" s="54"/>
      <c r="P27" s="5"/>
    </row>
    <row r="28" spans="1:17" ht="14.25" customHeight="1">
      <c r="A28" s="132"/>
      <c r="G28" s="1776" t="s">
        <v>72</v>
      </c>
      <c r="H28" s="1777"/>
      <c r="J28" s="133"/>
      <c r="L28" s="532"/>
      <c r="M28" s="1778" t="s">
        <v>73</v>
      </c>
      <c r="O28" s="1781" t="s">
        <v>74</v>
      </c>
      <c r="P28" s="5"/>
      <c r="Q28" s="1207"/>
    </row>
    <row r="29" spans="1:17" ht="14.25" customHeight="1">
      <c r="A29" s="132"/>
      <c r="G29" s="1784" t="s">
        <v>75</v>
      </c>
      <c r="H29" s="1785"/>
      <c r="J29" s="134" t="s">
        <v>76</v>
      </c>
      <c r="L29" s="530" t="s">
        <v>76</v>
      </c>
      <c r="M29" s="1779"/>
      <c r="O29" s="1782"/>
      <c r="P29" s="5"/>
      <c r="Q29" s="1207"/>
    </row>
    <row r="30" spans="1:17" ht="32.25" customHeight="1">
      <c r="A30" s="3"/>
      <c r="G30" s="1784" t="s">
        <v>77</v>
      </c>
      <c r="H30" s="1785"/>
      <c r="J30" s="135"/>
      <c r="L30" s="891" t="s">
        <v>504</v>
      </c>
      <c r="M30" s="1779"/>
      <c r="O30" s="1782"/>
      <c r="P30" s="5"/>
      <c r="Q30" s="1168"/>
    </row>
    <row r="31" spans="1:17" ht="14.25" customHeight="1">
      <c r="A31" s="3"/>
      <c r="G31" s="1803" t="s">
        <v>78</v>
      </c>
      <c r="H31" s="1804"/>
      <c r="J31" s="136" t="s">
        <v>78</v>
      </c>
      <c r="L31" s="531" t="s">
        <v>78</v>
      </c>
      <c r="M31" s="1780"/>
      <c r="O31" s="1783"/>
      <c r="P31" s="5"/>
    </row>
    <row r="32" spans="1:17" ht="3" customHeight="1">
      <c r="A32" s="3"/>
      <c r="G32" s="137"/>
      <c r="H32" s="137"/>
      <c r="J32" s="137"/>
      <c r="L32" s="137"/>
      <c r="O32" s="138"/>
      <c r="P32" s="5"/>
    </row>
    <row r="33" spans="1:17" s="50" customFormat="1" ht="14.25" customHeight="1">
      <c r="A33" s="48"/>
      <c r="B33" s="139" t="s">
        <v>79</v>
      </c>
      <c r="C33" s="1772" t="s">
        <v>80</v>
      </c>
      <c r="D33" s="1773"/>
      <c r="E33" s="1773"/>
      <c r="F33" s="1774"/>
      <c r="G33" s="1788"/>
      <c r="H33" s="1789"/>
      <c r="I33" s="140"/>
      <c r="J33" s="510"/>
      <c r="K33" s="140"/>
      <c r="L33" s="542">
        <f>IFERROR(J33*(1+J63),"")</f>
        <v>0</v>
      </c>
      <c r="M33" s="141" t="str">
        <f t="shared" ref="M33:M43" si="0">IFERROR(L33/divisor,"")</f>
        <v/>
      </c>
      <c r="N33" s="142"/>
      <c r="O33" s="143"/>
      <c r="P33" s="51"/>
      <c r="Q33" s="1208"/>
    </row>
    <row r="34" spans="1:17" s="50" customFormat="1" ht="14.25" customHeight="1">
      <c r="A34" s="48"/>
      <c r="B34" s="139" t="s">
        <v>81</v>
      </c>
      <c r="C34" s="1772" t="s">
        <v>82</v>
      </c>
      <c r="D34" s="1773"/>
      <c r="E34" s="1773"/>
      <c r="F34" s="1774"/>
      <c r="G34" s="1788"/>
      <c r="H34" s="1789"/>
      <c r="I34" s="140"/>
      <c r="J34" s="510"/>
      <c r="K34" s="140"/>
      <c r="L34" s="542">
        <f>IFERROR(J34*(1+J63),"")</f>
        <v>0</v>
      </c>
      <c r="M34" s="141" t="str">
        <f t="shared" si="0"/>
        <v/>
      </c>
      <c r="N34" s="142"/>
      <c r="O34" s="143"/>
      <c r="P34" s="51"/>
      <c r="Q34" s="1208"/>
    </row>
    <row r="35" spans="1:17" s="50" customFormat="1" ht="14.25" customHeight="1">
      <c r="A35" s="48"/>
      <c r="B35" s="139" t="s">
        <v>83</v>
      </c>
      <c r="C35" s="1795" t="s">
        <v>84</v>
      </c>
      <c r="D35" s="1796"/>
      <c r="E35" s="1796"/>
      <c r="F35" s="1797"/>
      <c r="G35" s="1798"/>
      <c r="H35" s="1799"/>
      <c r="I35" s="144"/>
      <c r="J35" s="510"/>
      <c r="K35" s="144"/>
      <c r="L35" s="542">
        <f>IFERROR(J35*(1+J63),"")</f>
        <v>0</v>
      </c>
      <c r="M35" s="141" t="str">
        <f t="shared" si="0"/>
        <v/>
      </c>
      <c r="N35" s="145"/>
      <c r="O35" s="146"/>
      <c r="P35" s="51"/>
      <c r="Q35" s="1182"/>
    </row>
    <row r="36" spans="1:17" s="50" customFormat="1" ht="14.25" customHeight="1">
      <c r="A36" s="48"/>
      <c r="B36" s="139" t="s">
        <v>85</v>
      </c>
      <c r="C36" s="1772" t="s">
        <v>86</v>
      </c>
      <c r="D36" s="1773"/>
      <c r="E36" s="1773"/>
      <c r="F36" s="1774"/>
      <c r="G36" s="1788"/>
      <c r="H36" s="1789"/>
      <c r="I36" s="140"/>
      <c r="J36" s="510"/>
      <c r="K36" s="140"/>
      <c r="L36" s="542">
        <f>IFERROR(J36*(1+J63),"")</f>
        <v>0</v>
      </c>
      <c r="M36" s="141" t="str">
        <f t="shared" si="0"/>
        <v/>
      </c>
      <c r="N36" s="142"/>
      <c r="O36" s="143"/>
      <c r="P36" s="51"/>
    </row>
    <row r="37" spans="1:17" s="50" customFormat="1" ht="14.25" customHeight="1">
      <c r="A37" s="48"/>
      <c r="B37" s="139" t="s">
        <v>87</v>
      </c>
      <c r="C37" s="1772" t="s">
        <v>88</v>
      </c>
      <c r="D37" s="1773"/>
      <c r="E37" s="1773"/>
      <c r="F37" s="1774"/>
      <c r="G37" s="1788"/>
      <c r="H37" s="1789"/>
      <c r="I37" s="140"/>
      <c r="J37" s="510"/>
      <c r="K37" s="140"/>
      <c r="L37" s="542">
        <f>IFERROR(J37*(1+J63),"")</f>
        <v>0</v>
      </c>
      <c r="M37" s="141" t="str">
        <f t="shared" si="0"/>
        <v/>
      </c>
      <c r="N37" s="142"/>
      <c r="O37" s="143"/>
      <c r="P37" s="51"/>
    </row>
    <row r="38" spans="1:17" s="50" customFormat="1" ht="14.25" customHeight="1">
      <c r="A38" s="48"/>
      <c r="B38" s="139" t="s">
        <v>89</v>
      </c>
      <c r="C38" s="1772" t="s">
        <v>90</v>
      </c>
      <c r="D38" s="1773"/>
      <c r="E38" s="1773"/>
      <c r="F38" s="1774"/>
      <c r="G38" s="1788"/>
      <c r="H38" s="1789"/>
      <c r="I38" s="140"/>
      <c r="J38" s="510"/>
      <c r="K38" s="140"/>
      <c r="L38" s="542">
        <f>IFERROR(J38*(1+J63),"")</f>
        <v>0</v>
      </c>
      <c r="M38" s="141" t="str">
        <f t="shared" si="0"/>
        <v/>
      </c>
      <c r="N38" s="142"/>
      <c r="O38" s="143"/>
      <c r="P38" s="51"/>
    </row>
    <row r="39" spans="1:17" s="50" customFormat="1" ht="14.25" customHeight="1">
      <c r="A39" s="48"/>
      <c r="B39" s="139" t="s">
        <v>91</v>
      </c>
      <c r="C39" s="1772" t="s">
        <v>92</v>
      </c>
      <c r="D39" s="1773"/>
      <c r="E39" s="1773"/>
      <c r="F39" s="1774"/>
      <c r="G39" s="1788"/>
      <c r="H39" s="1789"/>
      <c r="I39" s="140"/>
      <c r="J39" s="510"/>
      <c r="K39" s="140"/>
      <c r="L39" s="542">
        <f>IFERROR(J39*(1+J63),"")</f>
        <v>0</v>
      </c>
      <c r="M39" s="141" t="str">
        <f t="shared" si="0"/>
        <v/>
      </c>
      <c r="N39" s="142"/>
      <c r="O39" s="143"/>
      <c r="P39" s="51"/>
      <c r="Q39" s="1179"/>
    </row>
    <row r="40" spans="1:17" s="50" customFormat="1" ht="14.25" customHeight="1">
      <c r="A40" s="48"/>
      <c r="B40" s="139" t="s">
        <v>93</v>
      </c>
      <c r="C40" s="1772" t="s">
        <v>94</v>
      </c>
      <c r="D40" s="1773"/>
      <c r="E40" s="1773"/>
      <c r="F40" s="1774"/>
      <c r="G40" s="1788"/>
      <c r="H40" s="1789"/>
      <c r="I40" s="140"/>
      <c r="J40" s="510"/>
      <c r="K40" s="140"/>
      <c r="L40" s="542">
        <f>IFERROR(J40*(1+J63),"")</f>
        <v>0</v>
      </c>
      <c r="M40" s="141" t="str">
        <f t="shared" si="0"/>
        <v/>
      </c>
      <c r="N40" s="142"/>
      <c r="O40" s="143"/>
      <c r="P40" s="51"/>
    </row>
    <row r="41" spans="1:17" s="50" customFormat="1" ht="14.25" customHeight="1">
      <c r="A41" s="48"/>
      <c r="B41" s="139" t="s">
        <v>95</v>
      </c>
      <c r="C41" s="1772" t="s">
        <v>96</v>
      </c>
      <c r="D41" s="1773"/>
      <c r="E41" s="1773"/>
      <c r="F41" s="1774"/>
      <c r="G41" s="1788"/>
      <c r="H41" s="1789"/>
      <c r="I41" s="140"/>
      <c r="J41" s="510"/>
      <c r="K41" s="140"/>
      <c r="L41" s="542">
        <f>IFERROR(J41*(1+J63),"")</f>
        <v>0</v>
      </c>
      <c r="M41" s="141" t="str">
        <f t="shared" si="0"/>
        <v/>
      </c>
      <c r="N41" s="142"/>
      <c r="O41" s="143"/>
      <c r="P41" s="147"/>
    </row>
    <row r="42" spans="1:17" s="50" customFormat="1" ht="14.25" customHeight="1">
      <c r="A42" s="48"/>
      <c r="B42" s="139" t="s">
        <v>97</v>
      </c>
      <c r="C42" s="1772" t="s">
        <v>98</v>
      </c>
      <c r="D42" s="1773"/>
      <c r="E42" s="1773"/>
      <c r="F42" s="1774"/>
      <c r="G42" s="1788"/>
      <c r="H42" s="1789"/>
      <c r="I42" s="140"/>
      <c r="J42" s="510"/>
      <c r="K42" s="140"/>
      <c r="L42" s="542">
        <f>IFERROR(J42*(1+J63),"")</f>
        <v>0</v>
      </c>
      <c r="M42" s="141" t="str">
        <f t="shared" si="0"/>
        <v/>
      </c>
      <c r="N42" s="142"/>
      <c r="O42" s="143"/>
      <c r="P42" s="51"/>
    </row>
    <row r="43" spans="1:17" s="50" customFormat="1" ht="15" customHeight="1" thickBot="1">
      <c r="A43" s="48"/>
      <c r="B43" s="148"/>
      <c r="C43" s="1790" t="s">
        <v>99</v>
      </c>
      <c r="D43" s="1791"/>
      <c r="E43" s="1791"/>
      <c r="F43" s="1792"/>
      <c r="G43" s="1793">
        <f>SUM(G33:H35,G36:H40,G41:H42)</f>
        <v>0</v>
      </c>
      <c r="H43" s="1794"/>
      <c r="I43" s="140"/>
      <c r="J43" s="511">
        <f>SUM(J33:J35,J36:J40,J41:J42)</f>
        <v>0</v>
      </c>
      <c r="K43" s="140"/>
      <c r="L43" s="543">
        <f>SUM(L33:L35,L36:L40,L41:L42)</f>
        <v>0</v>
      </c>
      <c r="M43" s="149" t="str">
        <f t="shared" si="0"/>
        <v/>
      </c>
      <c r="N43" s="150"/>
      <c r="O43" s="151"/>
      <c r="P43" s="51"/>
    </row>
    <row r="44" spans="1:17" ht="14.25" customHeight="1" thickTop="1">
      <c r="A44" s="3"/>
      <c r="P44" s="5"/>
    </row>
    <row r="45" spans="1:17" ht="14.25" customHeight="1">
      <c r="A45" s="3"/>
      <c r="B45" s="152" t="s">
        <v>225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5"/>
      <c r="Q45" s="1209"/>
    </row>
    <row r="46" spans="1:17" ht="4.5" customHeight="1">
      <c r="A46" s="3"/>
      <c r="O46" s="54"/>
      <c r="P46" s="5"/>
    </row>
    <row r="47" spans="1:17" ht="14.25" customHeight="1">
      <c r="A47" s="3"/>
      <c r="G47" s="1776" t="s">
        <v>100</v>
      </c>
      <c r="H47" s="1777"/>
      <c r="J47" s="153"/>
      <c r="L47" s="529"/>
      <c r="M47" s="1778" t="s">
        <v>73</v>
      </c>
      <c r="O47" s="1781" t="s">
        <v>101</v>
      </c>
      <c r="P47" s="5"/>
    </row>
    <row r="48" spans="1:17" ht="14.25" customHeight="1">
      <c r="A48" s="3"/>
      <c r="G48" s="1784" t="s">
        <v>102</v>
      </c>
      <c r="H48" s="1785"/>
      <c r="J48" s="154" t="s">
        <v>103</v>
      </c>
      <c r="L48" s="530" t="s">
        <v>103</v>
      </c>
      <c r="M48" s="1779"/>
      <c r="O48" s="1782"/>
      <c r="P48" s="5"/>
    </row>
    <row r="49" spans="1:19" ht="32.25" customHeight="1">
      <c r="A49" s="3"/>
      <c r="G49" s="1784" t="s">
        <v>77</v>
      </c>
      <c r="H49" s="1785"/>
      <c r="J49" s="154"/>
      <c r="L49" s="891" t="s">
        <v>503</v>
      </c>
      <c r="M49" s="1779"/>
      <c r="O49" s="1782"/>
      <c r="P49" s="5"/>
      <c r="Q49" s="1168"/>
      <c r="S49" s="1210"/>
    </row>
    <row r="50" spans="1:19" ht="14.25" customHeight="1">
      <c r="A50" s="3"/>
      <c r="G50" s="1786" t="s">
        <v>78</v>
      </c>
      <c r="H50" s="1787"/>
      <c r="J50" s="155" t="s">
        <v>78</v>
      </c>
      <c r="L50" s="531" t="s">
        <v>78</v>
      </c>
      <c r="M50" s="1780" t="s">
        <v>73</v>
      </c>
      <c r="O50" s="1783"/>
      <c r="P50" s="5"/>
    </row>
    <row r="51" spans="1:19" ht="4.5" customHeight="1">
      <c r="A51" s="3"/>
      <c r="O51" s="138"/>
      <c r="P51" s="5"/>
    </row>
    <row r="52" spans="1:19" s="50" customFormat="1" ht="14.25" customHeight="1">
      <c r="A52" s="48"/>
      <c r="B52" s="156" t="s">
        <v>104</v>
      </c>
      <c r="C52" s="1769" t="s">
        <v>105</v>
      </c>
      <c r="D52" s="1770"/>
      <c r="E52" s="1770"/>
      <c r="F52" s="1771"/>
      <c r="G52" s="1765"/>
      <c r="H52" s="1765"/>
      <c r="I52" s="157"/>
      <c r="J52" s="510"/>
      <c r="K52" s="157"/>
      <c r="L52" s="542">
        <f>IFERROR(J52*(1+J63),"")</f>
        <v>0</v>
      </c>
      <c r="M52" s="158" t="str">
        <f t="shared" ref="M52:M59" si="1">IFERROR(L52/divisor,"")</f>
        <v/>
      </c>
      <c r="N52" s="142"/>
      <c r="P52" s="51"/>
      <c r="Q52" s="52"/>
    </row>
    <row r="53" spans="1:19" s="50" customFormat="1" ht="14.25" customHeight="1">
      <c r="A53" s="48"/>
      <c r="B53" s="156" t="s">
        <v>106</v>
      </c>
      <c r="C53" s="1772" t="s">
        <v>69</v>
      </c>
      <c r="D53" s="1773"/>
      <c r="E53" s="1773"/>
      <c r="F53" s="1774"/>
      <c r="G53" s="1765"/>
      <c r="H53" s="1765"/>
      <c r="I53" s="157"/>
      <c r="J53" s="510"/>
      <c r="K53" s="157"/>
      <c r="L53" s="542">
        <f>IFERROR(J53*(1+J63),"")</f>
        <v>0</v>
      </c>
      <c r="M53" s="158" t="str">
        <f t="shared" si="1"/>
        <v/>
      </c>
      <c r="N53" s="142"/>
      <c r="O53" s="143"/>
      <c r="P53" s="51"/>
    </row>
    <row r="54" spans="1:19" s="50" customFormat="1" ht="14.25" customHeight="1">
      <c r="A54" s="48"/>
      <c r="B54" s="156" t="s">
        <v>107</v>
      </c>
      <c r="C54" s="1775" t="s">
        <v>444</v>
      </c>
      <c r="D54" s="1773"/>
      <c r="E54" s="1773"/>
      <c r="F54" s="1774"/>
      <c r="G54" s="1765"/>
      <c r="H54" s="1765"/>
      <c r="I54" s="157"/>
      <c r="J54" s="510"/>
      <c r="K54" s="157"/>
      <c r="L54" s="542">
        <f>IFERROR(J54*(1+J63),"")</f>
        <v>0</v>
      </c>
      <c r="M54" s="158" t="str">
        <f t="shared" si="1"/>
        <v/>
      </c>
      <c r="N54" s="142"/>
      <c r="O54" s="143"/>
      <c r="P54" s="51"/>
      <c r="Q54" s="1174"/>
    </row>
    <row r="55" spans="1:19" s="50" customFormat="1" ht="14.25" customHeight="1">
      <c r="A55" s="48"/>
      <c r="B55" s="156" t="s">
        <v>108</v>
      </c>
      <c r="C55" s="659" t="s">
        <v>70</v>
      </c>
      <c r="D55" s="660"/>
      <c r="E55" s="660"/>
      <c r="F55" s="661"/>
      <c r="G55" s="1765"/>
      <c r="H55" s="1765"/>
      <c r="I55" s="157"/>
      <c r="J55" s="510"/>
      <c r="K55" s="157"/>
      <c r="L55" s="542">
        <f>IFERROR(J55*(1+J63),"")</f>
        <v>0</v>
      </c>
      <c r="M55" s="158" t="str">
        <f t="shared" si="1"/>
        <v/>
      </c>
      <c r="N55" s="142"/>
      <c r="O55" s="143"/>
      <c r="P55" s="51"/>
      <c r="Q55" s="1211"/>
    </row>
    <row r="56" spans="1:19" s="50" customFormat="1" ht="14.25" customHeight="1">
      <c r="A56" s="48"/>
      <c r="B56" s="156" t="s">
        <v>109</v>
      </c>
      <c r="C56" s="662" t="s">
        <v>71</v>
      </c>
      <c r="D56" s="663"/>
      <c r="E56" s="663"/>
      <c r="F56" s="664"/>
      <c r="G56" s="1765"/>
      <c r="H56" s="1765"/>
      <c r="I56" s="157"/>
      <c r="J56" s="510"/>
      <c r="K56" s="157"/>
      <c r="L56" s="542">
        <f>IFERROR(J56*(1+J63),"")</f>
        <v>0</v>
      </c>
      <c r="M56" s="158" t="str">
        <f t="shared" si="1"/>
        <v/>
      </c>
      <c r="N56" s="142"/>
      <c r="O56" s="143"/>
      <c r="P56" s="51"/>
    </row>
    <row r="57" spans="1:19" s="50" customFormat="1" ht="14.25" customHeight="1">
      <c r="A57" s="48"/>
      <c r="B57" s="156" t="s">
        <v>110</v>
      </c>
      <c r="C57" s="659" t="s">
        <v>57</v>
      </c>
      <c r="D57" s="660"/>
      <c r="E57" s="660"/>
      <c r="F57" s="661"/>
      <c r="G57" s="1765"/>
      <c r="H57" s="1765"/>
      <c r="I57" s="157"/>
      <c r="J57" s="510"/>
      <c r="K57" s="157"/>
      <c r="L57" s="542">
        <f>IFERROR(J57*(1+J63),"")</f>
        <v>0</v>
      </c>
      <c r="M57" s="158" t="str">
        <f t="shared" si="1"/>
        <v/>
      </c>
      <c r="N57" s="142"/>
      <c r="O57" s="143"/>
      <c r="P57" s="51"/>
      <c r="Q57" s="1179"/>
    </row>
    <row r="58" spans="1:19" s="50" customFormat="1" ht="14.25" customHeight="1">
      <c r="A58" s="48"/>
      <c r="B58" s="156" t="s">
        <v>111</v>
      </c>
      <c r="C58" s="1766" t="str">
        <f>IF(F22&gt;0,F22,"")</f>
        <v/>
      </c>
      <c r="D58" s="1767"/>
      <c r="E58" s="1767"/>
      <c r="F58" s="1768"/>
      <c r="G58" s="1765"/>
      <c r="H58" s="1765"/>
      <c r="I58" s="157"/>
      <c r="J58" s="510"/>
      <c r="K58" s="157"/>
      <c r="L58" s="542">
        <f>IFERROR(J58*(1+J63),"")</f>
        <v>0</v>
      </c>
      <c r="M58" s="158" t="str">
        <f t="shared" si="1"/>
        <v/>
      </c>
      <c r="N58" s="142"/>
      <c r="O58" s="143"/>
      <c r="P58" s="51"/>
      <c r="Q58" s="1179"/>
    </row>
    <row r="59" spans="1:19" s="50" customFormat="1" ht="14.25" customHeight="1">
      <c r="A59" s="48"/>
      <c r="B59" s="156" t="s">
        <v>445</v>
      </c>
      <c r="C59" s="1766" t="str">
        <f>IF(F24&gt;0,F24,"")</f>
        <v/>
      </c>
      <c r="D59" s="1767"/>
      <c r="E59" s="1767"/>
      <c r="F59" s="1768"/>
      <c r="G59" s="1765"/>
      <c r="H59" s="1765"/>
      <c r="I59" s="157"/>
      <c r="J59" s="510"/>
      <c r="K59" s="157"/>
      <c r="L59" s="542">
        <f>IFERROR(J59*(1+J63),"")</f>
        <v>0</v>
      </c>
      <c r="M59" s="158" t="str">
        <f t="shared" si="1"/>
        <v/>
      </c>
      <c r="N59" s="142"/>
      <c r="O59" s="143"/>
      <c r="P59" s="51"/>
    </row>
    <row r="60" spans="1:19" s="49" customFormat="1" ht="15" customHeight="1" thickBot="1">
      <c r="A60" s="60"/>
      <c r="C60" s="159" t="s">
        <v>99</v>
      </c>
      <c r="D60" s="160"/>
      <c r="E60" s="160"/>
      <c r="F60" s="161"/>
      <c r="G60" s="1764">
        <f>SUM(G52:H59)</f>
        <v>0</v>
      </c>
      <c r="H60" s="1764"/>
      <c r="I60" s="162"/>
      <c r="J60" s="511">
        <f>SUM(J52:J59)</f>
        <v>0</v>
      </c>
      <c r="K60" s="162"/>
      <c r="L60" s="543">
        <f>SUM(L52:L59)</f>
        <v>0</v>
      </c>
      <c r="M60" s="149" t="str">
        <f>IFERROR(L60/divisor,"")</f>
        <v/>
      </c>
      <c r="P60" s="64"/>
      <c r="Q60" s="1174"/>
    </row>
    <row r="61" spans="1:19" s="49" customFormat="1" ht="15" customHeight="1" thickTop="1">
      <c r="A61" s="60"/>
      <c r="C61" s="47"/>
      <c r="P61" s="64"/>
      <c r="Q61" s="52"/>
    </row>
    <row r="62" spans="1:19" s="49" customFormat="1" ht="14.25" customHeight="1" thickBot="1">
      <c r="A62" s="60"/>
      <c r="C62" s="47"/>
      <c r="P62" s="64"/>
      <c r="Q62" s="1211"/>
    </row>
    <row r="63" spans="1:19" s="49" customFormat="1" ht="14.25" customHeight="1" thickBot="1">
      <c r="A63" s="60"/>
      <c r="B63" s="892" t="s">
        <v>502</v>
      </c>
      <c r="C63" s="20"/>
      <c r="D63" s="21"/>
      <c r="E63" s="21"/>
      <c r="F63" s="21"/>
      <c r="G63" s="551" t="s">
        <v>366</v>
      </c>
      <c r="H63" s="388"/>
      <c r="I63" s="450"/>
      <c r="J63" s="552"/>
      <c r="K63" s="47"/>
      <c r="L63" s="594" t="str">
        <f>IF((J43+J60&gt;0),(J43+J60)*J63,"")</f>
        <v/>
      </c>
      <c r="P63" s="64"/>
      <c r="Q63" s="1195"/>
    </row>
    <row r="64" spans="1:19" s="49" customFormat="1" ht="14.25" customHeight="1">
      <c r="A64" s="60"/>
      <c r="C64" s="47"/>
      <c r="J64" s="628" t="str">
        <f>IF(J63&gt;0.02,"Hinweis: Risiken über 2 % sind zu begründen und mit Nachweisen zu belegen","")</f>
        <v/>
      </c>
      <c r="P64" s="64"/>
      <c r="Q64" s="1212"/>
    </row>
    <row r="65" spans="1:17" s="49" customFormat="1" ht="14.25" customHeight="1">
      <c r="A65" s="60"/>
      <c r="C65" s="47"/>
      <c r="J65" s="544"/>
      <c r="P65" s="64"/>
      <c r="Q65" s="1213"/>
    </row>
    <row r="66" spans="1:17" ht="14.25" customHeight="1">
      <c r="A66" s="53"/>
      <c r="B66" s="54"/>
      <c r="C66" s="54"/>
      <c r="D66" s="54"/>
      <c r="E66" s="54"/>
      <c r="F66" s="54"/>
      <c r="G66" s="38"/>
      <c r="H66" s="38"/>
      <c r="I66" s="38"/>
      <c r="J66" s="38"/>
      <c r="K66" s="38"/>
      <c r="L66" s="38"/>
      <c r="M66" s="54"/>
      <c r="N66" s="54"/>
      <c r="O66" s="54"/>
      <c r="P66" s="1147"/>
      <c r="Q66" s="1214"/>
    </row>
    <row r="67" spans="1:17" ht="15" thickBot="1"/>
    <row r="68" spans="1:17" ht="15" thickBot="1">
      <c r="D68" s="1609" t="s">
        <v>272</v>
      </c>
      <c r="E68" s="1610"/>
      <c r="F68" s="1610"/>
      <c r="G68" s="1610"/>
      <c r="H68" s="1610"/>
      <c r="I68" s="1610"/>
      <c r="J68" s="1610"/>
      <c r="K68" s="1610"/>
      <c r="L68" s="1611"/>
      <c r="Q68" s="59"/>
    </row>
    <row r="69" spans="1:17" ht="6.75" customHeight="1" thickBot="1"/>
    <row r="70" spans="1:17" ht="15" thickBot="1">
      <c r="D70" s="1609" t="s">
        <v>270</v>
      </c>
      <c r="E70" s="1610"/>
      <c r="F70" s="1610"/>
      <c r="G70" s="1610"/>
      <c r="H70" s="1610"/>
      <c r="I70" s="1610"/>
      <c r="J70" s="1610"/>
      <c r="K70" s="1610"/>
      <c r="L70" s="1611"/>
    </row>
  </sheetData>
  <sheetProtection algorithmName="SHA-512" hashValue="FjJUsq1Wx5RE5k7WQ1SLlU/FEuOS0O5sekO5divSzadk17bsMBKm4BmTRBJDUKxY5nc9VkBMpzfIW8hSZ2OePw==" saltValue="y9FVoIxzTFu2qkXjhDEqfA==" spinCount="100000" sheet="1" objects="1" scenarios="1"/>
  <mergeCells count="71">
    <mergeCell ref="I6:K6"/>
    <mergeCell ref="J20:K20"/>
    <mergeCell ref="A1:P1"/>
    <mergeCell ref="A2:P2"/>
    <mergeCell ref="A3:P3"/>
    <mergeCell ref="C6:E6"/>
    <mergeCell ref="J10:K10"/>
    <mergeCell ref="J12:K12"/>
    <mergeCell ref="J14:K14"/>
    <mergeCell ref="J16:K16"/>
    <mergeCell ref="J18:K18"/>
    <mergeCell ref="F20:H20"/>
    <mergeCell ref="F10:H10"/>
    <mergeCell ref="F12:H12"/>
    <mergeCell ref="F14:H14"/>
    <mergeCell ref="F16:H16"/>
    <mergeCell ref="O28:O31"/>
    <mergeCell ref="G29:H29"/>
    <mergeCell ref="G30:H30"/>
    <mergeCell ref="G31:H31"/>
    <mergeCell ref="F22:H22"/>
    <mergeCell ref="J22:K22"/>
    <mergeCell ref="G28:H28"/>
    <mergeCell ref="M28:M31"/>
    <mergeCell ref="J24:K24"/>
    <mergeCell ref="F18:H18"/>
    <mergeCell ref="C33:F33"/>
    <mergeCell ref="G33:H33"/>
    <mergeCell ref="C34:F34"/>
    <mergeCell ref="G34:H34"/>
    <mergeCell ref="F24:H24"/>
    <mergeCell ref="C35:F35"/>
    <mergeCell ref="G35:H35"/>
    <mergeCell ref="C39:F39"/>
    <mergeCell ref="G39:H39"/>
    <mergeCell ref="C40:F40"/>
    <mergeCell ref="G40:H40"/>
    <mergeCell ref="C36:F36"/>
    <mergeCell ref="G36:H36"/>
    <mergeCell ref="C37:F37"/>
    <mergeCell ref="G37:H37"/>
    <mergeCell ref="C38:F38"/>
    <mergeCell ref="G38:H38"/>
    <mergeCell ref="C41:F41"/>
    <mergeCell ref="G41:H41"/>
    <mergeCell ref="C42:F42"/>
    <mergeCell ref="G42:H42"/>
    <mergeCell ref="C43:F43"/>
    <mergeCell ref="G43:H43"/>
    <mergeCell ref="G47:H47"/>
    <mergeCell ref="M47:M50"/>
    <mergeCell ref="O47:O50"/>
    <mergeCell ref="G48:H48"/>
    <mergeCell ref="G49:H49"/>
    <mergeCell ref="G50:H50"/>
    <mergeCell ref="C52:F52"/>
    <mergeCell ref="G52:H52"/>
    <mergeCell ref="C53:F53"/>
    <mergeCell ref="G53:H53"/>
    <mergeCell ref="C54:F54"/>
    <mergeCell ref="G54:H54"/>
    <mergeCell ref="G60:H60"/>
    <mergeCell ref="D68:L68"/>
    <mergeCell ref="D70:L70"/>
    <mergeCell ref="G55:H55"/>
    <mergeCell ref="G56:H56"/>
    <mergeCell ref="G57:H57"/>
    <mergeCell ref="C59:F59"/>
    <mergeCell ref="G59:H59"/>
    <mergeCell ref="G58:H58"/>
    <mergeCell ref="C58:F58"/>
  </mergeCells>
  <conditionalFormatting sqref="G43:H43">
    <cfRule type="expression" dxfId="89" priority="10">
      <formula>$G$43=0</formula>
    </cfRule>
  </conditionalFormatting>
  <conditionalFormatting sqref="G60:H60">
    <cfRule type="expression" dxfId="88" priority="8">
      <formula>$G$60=0</formula>
    </cfRule>
  </conditionalFormatting>
  <conditionalFormatting sqref="J43">
    <cfRule type="expression" dxfId="87" priority="6">
      <formula>$L$43=0</formula>
    </cfRule>
  </conditionalFormatting>
  <conditionalFormatting sqref="J60">
    <cfRule type="expression" dxfId="86" priority="5">
      <formula>$L$60=0</formula>
    </cfRule>
  </conditionalFormatting>
  <conditionalFormatting sqref="L33:L42">
    <cfRule type="cellIs" dxfId="84" priority="4" operator="equal">
      <formula>0</formula>
    </cfRule>
  </conditionalFormatting>
  <conditionalFormatting sqref="L43">
    <cfRule type="expression" dxfId="83" priority="9">
      <formula>$L$43=0</formula>
    </cfRule>
  </conditionalFormatting>
  <conditionalFormatting sqref="L52:L59">
    <cfRule type="cellIs" dxfId="82" priority="3" operator="equal">
      <formula>0</formula>
    </cfRule>
  </conditionalFormatting>
  <conditionalFormatting sqref="L60">
    <cfRule type="expression" dxfId="81" priority="7">
      <formula>$L$60=0</formula>
    </cfRule>
  </conditionalFormatting>
  <dataValidations count="2">
    <dataValidation type="whole" operator="greaterThan" allowBlank="1" showInputMessage="1" showErrorMessage="1" errorTitle="Eingabemöglichkeit" error="nur ganze Zahlen (bitte kaufmännisch runden)" prompt="nur ganze Zahlen, kaufmännisch gerundet" sqref="G52:H59 J52:J59 G33:H42 J33:J42" xr:uid="{00000000-0002-0000-0500-000000000000}">
      <formula1>-1</formula1>
    </dataValidation>
    <dataValidation errorStyle="information" allowBlank="1" showInputMessage="1" showErrorMessage="1" errorTitle="Unternehmerrisiko" promptTitle="Unternehmerrisiko" prompt="siehe allgemeine Hinweise" sqref="J63" xr:uid="{00000000-0002-0000-0500-000001000000}"/>
  </dataValidations>
  <hyperlinks>
    <hyperlink ref="D68" location="'Anlage 1'!A1" display="Anlage 1" xr:uid="{00000000-0004-0000-0500-000000000000}"/>
    <hyperlink ref="D68:L68" location="Beförderung!A1" display="gehe weiter zu Beförderung" xr:uid="{00000000-0004-0000-0500-000001000000}"/>
    <hyperlink ref="D70" location="'Anlage 1'!A1" display="Anlage 1" xr:uid="{00000000-0004-0000-0500-000002000000}"/>
    <hyperlink ref="D70:L70" location="Forderung!A1" display="gehe weiter zu B_Forderung" xr:uid="{00000000-0004-0000-0500-000003000000}"/>
  </hyperlinks>
  <pageMargins left="0.70866141732283472" right="0.70866141732283472" top="0.78740157480314965" bottom="0.78740157480314965" header="0.31496062992125984" footer="0.31496062992125984"/>
  <pageSetup paperSize="9" scale="78" orientation="portrait"/>
  <headerFooter>
    <oddHeader>&amp;C&amp;9Seite 4</oddHeader>
    <oddFooter>&amp;L&amp;8Version: 21.11.2024&amp;C&amp;8Verhandlungsunterlagen vollstationär SGB XI&amp;R&amp;8PSK vom 07.11.2024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33</xdr:row>
                    <xdr:rowOff>28575</xdr:rowOff>
                  </from>
                  <to>
                    <xdr:col>14</xdr:col>
                    <xdr:colOff>314325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14</xdr:col>
                    <xdr:colOff>57150</xdr:colOff>
                    <xdr:row>34</xdr:row>
                    <xdr:rowOff>28575</xdr:rowOff>
                  </from>
                  <to>
                    <xdr:col>14</xdr:col>
                    <xdr:colOff>314325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Check Box 6">
              <controlPr defaultSize="0" autoFill="0" autoLine="0" autoPict="0">
                <anchor moveWithCells="1">
                  <from>
                    <xdr:col>14</xdr:col>
                    <xdr:colOff>57150</xdr:colOff>
                    <xdr:row>35</xdr:row>
                    <xdr:rowOff>28575</xdr:rowOff>
                  </from>
                  <to>
                    <xdr:col>14</xdr:col>
                    <xdr:colOff>314325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Check Box 7">
              <controlPr defaultSize="0" autoFill="0" autoLine="0" autoPict="0">
                <anchor moveWithCells="1">
                  <from>
                    <xdr:col>14</xdr:col>
                    <xdr:colOff>57150</xdr:colOff>
                    <xdr:row>36</xdr:row>
                    <xdr:rowOff>28575</xdr:rowOff>
                  </from>
                  <to>
                    <xdr:col>14</xdr:col>
                    <xdr:colOff>314325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7" name="Check Box 8">
              <controlPr defaultSize="0" autoFill="0" autoLine="0" autoPict="0">
                <anchor moveWithCells="1">
                  <from>
                    <xdr:col>14</xdr:col>
                    <xdr:colOff>57150</xdr:colOff>
                    <xdr:row>37</xdr:row>
                    <xdr:rowOff>28575</xdr:rowOff>
                  </from>
                  <to>
                    <xdr:col>14</xdr:col>
                    <xdr:colOff>314325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8" name="Check Box 9">
              <controlPr defaultSize="0" autoFill="0" autoLine="0" autoPict="0">
                <anchor moveWithCells="1">
                  <from>
                    <xdr:col>14</xdr:col>
                    <xdr:colOff>57150</xdr:colOff>
                    <xdr:row>38</xdr:row>
                    <xdr:rowOff>28575</xdr:rowOff>
                  </from>
                  <to>
                    <xdr:col>14</xdr:col>
                    <xdr:colOff>314325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9" name="Check Box 10">
              <controlPr defaultSize="0" autoFill="0" autoLine="0" autoPict="0">
                <anchor moveWithCells="1">
                  <from>
                    <xdr:col>14</xdr:col>
                    <xdr:colOff>57150</xdr:colOff>
                    <xdr:row>39</xdr:row>
                    <xdr:rowOff>28575</xdr:rowOff>
                  </from>
                  <to>
                    <xdr:col>14</xdr:col>
                    <xdr:colOff>314325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0" name="Check Box 12">
              <controlPr defaultSize="0" autoFill="0" autoLine="0" autoPict="0">
                <anchor moveWithCells="1">
                  <from>
                    <xdr:col>14</xdr:col>
                    <xdr:colOff>57150</xdr:colOff>
                    <xdr:row>40</xdr:row>
                    <xdr:rowOff>28575</xdr:rowOff>
                  </from>
                  <to>
                    <xdr:col>14</xdr:col>
                    <xdr:colOff>314325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1" name="Check Box 13">
              <controlPr defaultSize="0" autoFill="0" autoLine="0" autoPict="0">
                <anchor moveWithCells="1">
                  <from>
                    <xdr:col>14</xdr:col>
                    <xdr:colOff>57150</xdr:colOff>
                    <xdr:row>41</xdr:row>
                    <xdr:rowOff>28575</xdr:rowOff>
                  </from>
                  <to>
                    <xdr:col>14</xdr:col>
                    <xdr:colOff>314325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2" name="Check Box 14">
              <controlPr defaultSize="0" autoFill="0" autoLine="0" autoPict="0">
                <anchor moveWithCells="1">
                  <from>
                    <xdr:col>14</xdr:col>
                    <xdr:colOff>57150</xdr:colOff>
                    <xdr:row>51</xdr:row>
                    <xdr:rowOff>28575</xdr:rowOff>
                  </from>
                  <to>
                    <xdr:col>14</xdr:col>
                    <xdr:colOff>314325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3" name="Check Box 15">
              <controlPr defaultSize="0" autoFill="0" autoLine="0" autoPict="0">
                <anchor moveWithCells="1">
                  <from>
                    <xdr:col>14</xdr:col>
                    <xdr:colOff>57150</xdr:colOff>
                    <xdr:row>52</xdr:row>
                    <xdr:rowOff>28575</xdr:rowOff>
                  </from>
                  <to>
                    <xdr:col>14</xdr:col>
                    <xdr:colOff>314325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4" name="Check Box 16">
              <controlPr defaultSize="0" autoFill="0" autoLine="0" autoPict="0">
                <anchor moveWithCells="1">
                  <from>
                    <xdr:col>14</xdr:col>
                    <xdr:colOff>57150</xdr:colOff>
                    <xdr:row>53</xdr:row>
                    <xdr:rowOff>28575</xdr:rowOff>
                  </from>
                  <to>
                    <xdr:col>14</xdr:col>
                    <xdr:colOff>314325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5" name="Check Box 17">
              <controlPr defaultSize="0" autoFill="0" autoLine="0" autoPict="0">
                <anchor moveWithCells="1">
                  <from>
                    <xdr:col>14</xdr:col>
                    <xdr:colOff>57150</xdr:colOff>
                    <xdr:row>54</xdr:row>
                    <xdr:rowOff>28575</xdr:rowOff>
                  </from>
                  <to>
                    <xdr:col>14</xdr:col>
                    <xdr:colOff>314325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6" name="Check Box 18">
              <controlPr defaultSize="0" autoFill="0" autoLine="0" autoPict="0">
                <anchor moveWithCells="1">
                  <from>
                    <xdr:col>14</xdr:col>
                    <xdr:colOff>57150</xdr:colOff>
                    <xdr:row>55</xdr:row>
                    <xdr:rowOff>28575</xdr:rowOff>
                  </from>
                  <to>
                    <xdr:col>14</xdr:col>
                    <xdr:colOff>314325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7" name="Check Box 19">
              <controlPr defaultSize="0" autoFill="0" autoLine="0" autoPict="0">
                <anchor moveWithCells="1">
                  <from>
                    <xdr:col>14</xdr:col>
                    <xdr:colOff>57150</xdr:colOff>
                    <xdr:row>56</xdr:row>
                    <xdr:rowOff>28575</xdr:rowOff>
                  </from>
                  <to>
                    <xdr:col>14</xdr:col>
                    <xdr:colOff>314325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8" name="Check Box 20">
              <controlPr defaultSize="0" autoFill="0" autoLine="0" autoPict="0">
                <anchor moveWithCells="1">
                  <from>
                    <xdr:col>14</xdr:col>
                    <xdr:colOff>57150</xdr:colOff>
                    <xdr:row>58</xdr:row>
                    <xdr:rowOff>28575</xdr:rowOff>
                  </from>
                  <to>
                    <xdr:col>14</xdr:col>
                    <xdr:colOff>314325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9" name="Check Box 21">
              <controlPr defaultSize="0" autoFill="0" autoLine="0" autoPict="0">
                <anchor moveWithCells="1">
                  <from>
                    <xdr:col>14</xdr:col>
                    <xdr:colOff>57150</xdr:colOff>
                    <xdr:row>32</xdr:row>
                    <xdr:rowOff>28575</xdr:rowOff>
                  </from>
                  <to>
                    <xdr:col>14</xdr:col>
                    <xdr:colOff>314325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0" name="Check Box 22">
              <controlPr defaultSize="0" autoFill="0" autoLine="0" autoPict="0">
                <anchor moveWithCells="1">
                  <from>
                    <xdr:col>3</xdr:col>
                    <xdr:colOff>990600</xdr:colOff>
                    <xdr:row>11</xdr:row>
                    <xdr:rowOff>0</xdr:rowOff>
                  </from>
                  <to>
                    <xdr:col>3</xdr:col>
                    <xdr:colOff>990600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1" name="Check Box 23">
              <controlPr defaultSize="0" autoFill="0" autoLine="0" autoPict="0">
                <anchor moveWithCells="1">
                  <from>
                    <xdr:col>3</xdr:col>
                    <xdr:colOff>990600</xdr:colOff>
                    <xdr:row>13</xdr:row>
                    <xdr:rowOff>0</xdr:rowOff>
                  </from>
                  <to>
                    <xdr:col>3</xdr:col>
                    <xdr:colOff>990600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2" name="Check Box 24">
              <controlPr defaultSize="0" autoFill="0" autoLine="0" autoPict="0">
                <anchor moveWithCells="1">
                  <from>
                    <xdr:col>3</xdr:col>
                    <xdr:colOff>990600</xdr:colOff>
                    <xdr:row>15</xdr:row>
                    <xdr:rowOff>0</xdr:rowOff>
                  </from>
                  <to>
                    <xdr:col>3</xdr:col>
                    <xdr:colOff>990600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3" name="Check Box 25">
              <controlPr defaultSize="0" autoFill="0" autoLine="0" autoPict="0">
                <anchor moveWithCells="1">
                  <from>
                    <xdr:col>3</xdr:col>
                    <xdr:colOff>990600</xdr:colOff>
                    <xdr:row>17</xdr:row>
                    <xdr:rowOff>0</xdr:rowOff>
                  </from>
                  <to>
                    <xdr:col>3</xdr:col>
                    <xdr:colOff>990600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4" name="Check Box 26">
              <controlPr defaultSize="0" autoFill="0" autoLine="0" autoPict="0">
                <anchor moveWithCells="1">
                  <from>
                    <xdr:col>3</xdr:col>
                    <xdr:colOff>990600</xdr:colOff>
                    <xdr:row>19</xdr:row>
                    <xdr:rowOff>0</xdr:rowOff>
                  </from>
                  <to>
                    <xdr:col>3</xdr:col>
                    <xdr:colOff>990600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5" name="Check Box 27">
              <controlPr defaultSize="0" autoFill="0" autoLine="0" autoPict="0">
                <anchor moveWithCells="1">
                  <from>
                    <xdr:col>3</xdr:col>
                    <xdr:colOff>990600</xdr:colOff>
                    <xdr:row>21</xdr:row>
                    <xdr:rowOff>0</xdr:rowOff>
                  </from>
                  <to>
                    <xdr:col>3</xdr:col>
                    <xdr:colOff>990600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6" name="Check Box 28">
              <controlPr defaultSize="0" autoFill="0" autoLine="0" autoPict="0">
                <anchor moveWithCells="1">
                  <from>
                    <xdr:col>9</xdr:col>
                    <xdr:colOff>38100</xdr:colOff>
                    <xdr:row>21</xdr:row>
                    <xdr:rowOff>0</xdr:rowOff>
                  </from>
                  <to>
                    <xdr:col>9</xdr:col>
                    <xdr:colOff>295275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7" name="Check Box 29">
              <controlPr defaultSize="0" autoFill="0" autoLine="0" autoPict="0">
                <anchor moveWithCells="1">
                  <from>
                    <xdr:col>9</xdr:col>
                    <xdr:colOff>914400</xdr:colOff>
                    <xdr:row>20</xdr:row>
                    <xdr:rowOff>28575</xdr:rowOff>
                  </from>
                  <to>
                    <xdr:col>10</xdr:col>
                    <xdr:colOff>28575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8" name="Check Box 31">
              <controlPr defaultSize="0" autoFill="0" autoLine="0" autoPict="0">
                <anchor moveWithCells="1">
                  <from>
                    <xdr:col>3</xdr:col>
                    <xdr:colOff>914400</xdr:colOff>
                    <xdr:row>21</xdr:row>
                    <xdr:rowOff>0</xdr:rowOff>
                  </from>
                  <to>
                    <xdr:col>3</xdr:col>
                    <xdr:colOff>914400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9" name="Check Box 32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0</xdr:rowOff>
                  </from>
                  <to>
                    <xdr:col>9</xdr:col>
                    <xdr:colOff>295275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0" name="Check Box 33">
              <controlPr defaultSize="0" autoFill="0" autoLine="0" autoPict="0">
                <anchor moveWithCells="1">
                  <from>
                    <xdr:col>9</xdr:col>
                    <xdr:colOff>914400</xdr:colOff>
                    <xdr:row>18</xdr:row>
                    <xdr:rowOff>28575</xdr:rowOff>
                  </from>
                  <to>
                    <xdr:col>10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1" name="Check Box 34">
              <controlPr defaultSize="0" autoFill="0" autoLine="0" autoPict="0">
                <anchor moveWithCells="1">
                  <from>
                    <xdr:col>9</xdr:col>
                    <xdr:colOff>38100</xdr:colOff>
                    <xdr:row>17</xdr:row>
                    <xdr:rowOff>0</xdr:rowOff>
                  </from>
                  <to>
                    <xdr:col>9</xdr:col>
                    <xdr:colOff>295275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2" name="Check Box 35">
              <controlPr defaultSize="0" autoFill="0" autoLine="0" autoPict="0">
                <anchor moveWithCells="1">
                  <from>
                    <xdr:col>9</xdr:col>
                    <xdr:colOff>914400</xdr:colOff>
                    <xdr:row>16</xdr:row>
                    <xdr:rowOff>28575</xdr:rowOff>
                  </from>
                  <to>
                    <xdr:col>10</xdr:col>
                    <xdr:colOff>28575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3" name="Check Box 36">
              <controlPr defaultSize="0" autoFill="0" autoLine="0" autoPict="0">
                <anchor moveWithCells="1">
                  <from>
                    <xdr:col>9</xdr:col>
                    <xdr:colOff>38100</xdr:colOff>
                    <xdr:row>15</xdr:row>
                    <xdr:rowOff>0</xdr:rowOff>
                  </from>
                  <to>
                    <xdr:col>9</xdr:col>
                    <xdr:colOff>295275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4" name="Check Box 37">
              <controlPr defaultSize="0" autoFill="0" autoLine="0" autoPict="0">
                <anchor moveWithCells="1">
                  <from>
                    <xdr:col>9</xdr:col>
                    <xdr:colOff>914400</xdr:colOff>
                    <xdr:row>14</xdr:row>
                    <xdr:rowOff>28575</xdr:rowOff>
                  </from>
                  <to>
                    <xdr:col>10</xdr:col>
                    <xdr:colOff>28575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5" name="Check Box 38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0</xdr:rowOff>
                  </from>
                  <to>
                    <xdr:col>9</xdr:col>
                    <xdr:colOff>295275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6" name="Check Box 39">
              <controlPr defaultSize="0" autoFill="0" autoLine="0" autoPict="0">
                <anchor moveWithCells="1">
                  <from>
                    <xdr:col>9</xdr:col>
                    <xdr:colOff>914400</xdr:colOff>
                    <xdr:row>12</xdr:row>
                    <xdr:rowOff>28575</xdr:rowOff>
                  </from>
                  <to>
                    <xdr:col>10</xdr:col>
                    <xdr:colOff>28575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7" name="Check Box 40">
              <controlPr defaultSize="0" autoFill="0" autoLine="0" autoPict="0">
                <anchor moveWithCells="1">
                  <from>
                    <xdr:col>9</xdr:col>
                    <xdr:colOff>38100</xdr:colOff>
                    <xdr:row>11</xdr:row>
                    <xdr:rowOff>0</xdr:rowOff>
                  </from>
                  <to>
                    <xdr:col>9</xdr:col>
                    <xdr:colOff>295275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8" name="Check Box 41">
              <controlPr defaultSize="0" autoFill="0" autoLine="0" autoPict="0">
                <anchor moveWithCells="1">
                  <from>
                    <xdr:col>9</xdr:col>
                    <xdr:colOff>914400</xdr:colOff>
                    <xdr:row>10</xdr:row>
                    <xdr:rowOff>28575</xdr:rowOff>
                  </from>
                  <to>
                    <xdr:col>10</xdr:col>
                    <xdr:colOff>28575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9" name="Check Box 42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0</xdr:rowOff>
                  </from>
                  <to>
                    <xdr:col>9</xdr:col>
                    <xdr:colOff>295275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0" name="Check Box 43">
              <controlPr defaultSize="0" autoFill="0" autoLine="0" autoPict="0">
                <anchor moveWithCells="1">
                  <from>
                    <xdr:col>9</xdr:col>
                    <xdr:colOff>914400</xdr:colOff>
                    <xdr:row>8</xdr:row>
                    <xdr:rowOff>28575</xdr:rowOff>
                  </from>
                  <to>
                    <xdr:col>10</xdr:col>
                    <xdr:colOff>28575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1" name="Check Box 44">
              <controlPr defaultSize="0" autoFill="0" autoLine="0" autoPict="0">
                <anchor moveWithCells="1">
                  <from>
                    <xdr:col>3</xdr:col>
                    <xdr:colOff>990600</xdr:colOff>
                    <xdr:row>19</xdr:row>
                    <xdr:rowOff>0</xdr:rowOff>
                  </from>
                  <to>
                    <xdr:col>3</xdr:col>
                    <xdr:colOff>990600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2" name="Check Box 46">
              <controlPr defaultSize="0" autoFill="0" autoLine="0" autoPict="0">
                <anchor moveWithCells="1">
                  <from>
                    <xdr:col>3</xdr:col>
                    <xdr:colOff>914400</xdr:colOff>
                    <xdr:row>19</xdr:row>
                    <xdr:rowOff>0</xdr:rowOff>
                  </from>
                  <to>
                    <xdr:col>3</xdr:col>
                    <xdr:colOff>914400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3" name="Check Box 47">
              <controlPr defaultSize="0" autoFill="0" autoLine="0" autoPict="0">
                <anchor moveWithCells="1">
                  <from>
                    <xdr:col>3</xdr:col>
                    <xdr:colOff>990600</xdr:colOff>
                    <xdr:row>17</xdr:row>
                    <xdr:rowOff>0</xdr:rowOff>
                  </from>
                  <to>
                    <xdr:col>3</xdr:col>
                    <xdr:colOff>990600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4" name="Check Box 49">
              <controlPr defaultSize="0" autoFill="0" autoLine="0" autoPict="0">
                <anchor moveWithCells="1">
                  <from>
                    <xdr:col>3</xdr:col>
                    <xdr:colOff>914400</xdr:colOff>
                    <xdr:row>17</xdr:row>
                    <xdr:rowOff>0</xdr:rowOff>
                  </from>
                  <to>
                    <xdr:col>3</xdr:col>
                    <xdr:colOff>914400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5" name="Check Box 50">
              <controlPr defaultSize="0" autoFill="0" autoLine="0" autoPict="0">
                <anchor moveWithCells="1">
                  <from>
                    <xdr:col>3</xdr:col>
                    <xdr:colOff>990600</xdr:colOff>
                    <xdr:row>15</xdr:row>
                    <xdr:rowOff>0</xdr:rowOff>
                  </from>
                  <to>
                    <xdr:col>3</xdr:col>
                    <xdr:colOff>990600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46" name="Check Box 52">
              <controlPr defaultSize="0" autoFill="0" autoLine="0" autoPict="0">
                <anchor moveWithCells="1">
                  <from>
                    <xdr:col>3</xdr:col>
                    <xdr:colOff>914400</xdr:colOff>
                    <xdr:row>15</xdr:row>
                    <xdr:rowOff>0</xdr:rowOff>
                  </from>
                  <to>
                    <xdr:col>3</xdr:col>
                    <xdr:colOff>914400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47" name="Check Box 53">
              <controlPr defaultSize="0" autoFill="0" autoLine="0" autoPict="0">
                <anchor moveWithCells="1">
                  <from>
                    <xdr:col>3</xdr:col>
                    <xdr:colOff>990600</xdr:colOff>
                    <xdr:row>13</xdr:row>
                    <xdr:rowOff>0</xdr:rowOff>
                  </from>
                  <to>
                    <xdr:col>3</xdr:col>
                    <xdr:colOff>990600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48" name="Check Box 55">
              <controlPr defaultSize="0" autoFill="0" autoLine="0" autoPict="0">
                <anchor moveWithCells="1">
                  <from>
                    <xdr:col>3</xdr:col>
                    <xdr:colOff>914400</xdr:colOff>
                    <xdr:row>13</xdr:row>
                    <xdr:rowOff>0</xdr:rowOff>
                  </from>
                  <to>
                    <xdr:col>3</xdr:col>
                    <xdr:colOff>914400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49" name="Check Box 56">
              <controlPr defaultSize="0" autoFill="0" autoLine="0" autoPict="0">
                <anchor moveWithCells="1">
                  <from>
                    <xdr:col>3</xdr:col>
                    <xdr:colOff>990600</xdr:colOff>
                    <xdr:row>11</xdr:row>
                    <xdr:rowOff>0</xdr:rowOff>
                  </from>
                  <to>
                    <xdr:col>3</xdr:col>
                    <xdr:colOff>990600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0" name="Check Box 57">
              <controlPr defaultSize="0" autoFill="0" autoLine="0" autoPict="0">
                <anchor moveWithCells="1">
                  <from>
                    <xdr:col>3</xdr:col>
                    <xdr:colOff>38100</xdr:colOff>
                    <xdr:row>11</xdr:row>
                    <xdr:rowOff>0</xdr:rowOff>
                  </from>
                  <to>
                    <xdr:col>3</xdr:col>
                    <xdr:colOff>295275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1" name="Check Box 58">
              <controlPr defaultSize="0" autoFill="0" autoLine="0" autoPict="0">
                <anchor moveWithCells="1">
                  <from>
                    <xdr:col>3</xdr:col>
                    <xdr:colOff>914400</xdr:colOff>
                    <xdr:row>11</xdr:row>
                    <xdr:rowOff>0</xdr:rowOff>
                  </from>
                  <to>
                    <xdr:col>3</xdr:col>
                    <xdr:colOff>914400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2" name="Check Box 59">
              <controlPr defaultSize="0" autoFill="0" autoLine="0" autoPict="0">
                <anchor moveWithCells="1">
                  <from>
                    <xdr:col>3</xdr:col>
                    <xdr:colOff>990600</xdr:colOff>
                    <xdr:row>9</xdr:row>
                    <xdr:rowOff>0</xdr:rowOff>
                  </from>
                  <to>
                    <xdr:col>3</xdr:col>
                    <xdr:colOff>990600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3" name="Check Box 60">
              <controlPr defaultSize="0" autoFill="0" autoLine="0" autoPict="0">
                <anchor moveWithCells="1">
                  <from>
                    <xdr:col>3</xdr:col>
                    <xdr:colOff>38100</xdr:colOff>
                    <xdr:row>9</xdr:row>
                    <xdr:rowOff>0</xdr:rowOff>
                  </from>
                  <to>
                    <xdr:col>3</xdr:col>
                    <xdr:colOff>295275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54" name="Check Box 61">
              <controlPr defaultSize="0" autoFill="0" autoLine="0" autoPict="0">
                <anchor moveWithCells="1">
                  <from>
                    <xdr:col>3</xdr:col>
                    <xdr:colOff>914400</xdr:colOff>
                    <xdr:row>9</xdr:row>
                    <xdr:rowOff>0</xdr:rowOff>
                  </from>
                  <to>
                    <xdr:col>3</xdr:col>
                    <xdr:colOff>914400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55" name="Check Box 64">
              <controlPr defaultSize="0" autoFill="0" autoLine="0" autoPict="0">
                <anchor moveWithCells="1">
                  <from>
                    <xdr:col>3</xdr:col>
                    <xdr:colOff>914400</xdr:colOff>
                    <xdr:row>9</xdr:row>
                    <xdr:rowOff>0</xdr:rowOff>
                  </from>
                  <to>
                    <xdr:col>4</xdr:col>
                    <xdr:colOff>66675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56" name="Check Box 65">
              <controlPr defaultSize="0" autoFill="0" autoLine="0" autoPict="0">
                <anchor moveWithCells="1">
                  <from>
                    <xdr:col>3</xdr:col>
                    <xdr:colOff>990600</xdr:colOff>
                    <xdr:row>11</xdr:row>
                    <xdr:rowOff>0</xdr:rowOff>
                  </from>
                  <to>
                    <xdr:col>3</xdr:col>
                    <xdr:colOff>990600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57" name="Check Box 67">
              <controlPr defaultSize="0" autoFill="0" autoLine="0" autoPict="0">
                <anchor moveWithCells="1">
                  <from>
                    <xdr:col>3</xdr:col>
                    <xdr:colOff>914400</xdr:colOff>
                    <xdr:row>11</xdr:row>
                    <xdr:rowOff>0</xdr:rowOff>
                  </from>
                  <to>
                    <xdr:col>3</xdr:col>
                    <xdr:colOff>914400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58" name="Check Box 68">
              <controlPr defaultSize="0" autoFill="0" autoLine="0" autoPict="0">
                <anchor moveWithCells="1">
                  <from>
                    <xdr:col>3</xdr:col>
                    <xdr:colOff>914400</xdr:colOff>
                    <xdr:row>11</xdr:row>
                    <xdr:rowOff>0</xdr:rowOff>
                  </from>
                  <to>
                    <xdr:col>4</xdr:col>
                    <xdr:colOff>66675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59" name="Check Box 69">
              <controlPr defaultSize="0" autoFill="0" autoLine="0" autoPict="0">
                <anchor moveWithCells="1">
                  <from>
                    <xdr:col>3</xdr:col>
                    <xdr:colOff>990600</xdr:colOff>
                    <xdr:row>13</xdr:row>
                    <xdr:rowOff>0</xdr:rowOff>
                  </from>
                  <to>
                    <xdr:col>3</xdr:col>
                    <xdr:colOff>990600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60" name="Check Box 70">
              <controlPr defaultSize="0" autoFill="0" autoLine="0" autoPict="0">
                <anchor moveWithCells="1">
                  <from>
                    <xdr:col>3</xdr:col>
                    <xdr:colOff>990600</xdr:colOff>
                    <xdr:row>13</xdr:row>
                    <xdr:rowOff>0</xdr:rowOff>
                  </from>
                  <to>
                    <xdr:col>3</xdr:col>
                    <xdr:colOff>990600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61" name="Check Box 71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0</xdr:rowOff>
                  </from>
                  <to>
                    <xdr:col>3</xdr:col>
                    <xdr:colOff>295275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62" name="Check Box 72">
              <controlPr defaultSize="0" autoFill="0" autoLine="0" autoPict="0">
                <anchor moveWithCells="1">
                  <from>
                    <xdr:col>3</xdr:col>
                    <xdr:colOff>914400</xdr:colOff>
                    <xdr:row>13</xdr:row>
                    <xdr:rowOff>0</xdr:rowOff>
                  </from>
                  <to>
                    <xdr:col>3</xdr:col>
                    <xdr:colOff>914400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63" name="Check Box 73">
              <controlPr defaultSize="0" autoFill="0" autoLine="0" autoPict="0">
                <anchor moveWithCells="1">
                  <from>
                    <xdr:col>3</xdr:col>
                    <xdr:colOff>990600</xdr:colOff>
                    <xdr:row>13</xdr:row>
                    <xdr:rowOff>0</xdr:rowOff>
                  </from>
                  <to>
                    <xdr:col>3</xdr:col>
                    <xdr:colOff>990600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64" name="Check Box 74">
              <controlPr defaultSize="0" autoFill="0" autoLine="0" autoPict="0">
                <anchor moveWithCells="1">
                  <from>
                    <xdr:col>3</xdr:col>
                    <xdr:colOff>914400</xdr:colOff>
                    <xdr:row>13</xdr:row>
                    <xdr:rowOff>0</xdr:rowOff>
                  </from>
                  <to>
                    <xdr:col>3</xdr:col>
                    <xdr:colOff>914400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65" name="Check Box 75">
              <controlPr defaultSize="0" autoFill="0" autoLine="0" autoPict="0">
                <anchor moveWithCells="1">
                  <from>
                    <xdr:col>3</xdr:col>
                    <xdr:colOff>914400</xdr:colOff>
                    <xdr:row>13</xdr:row>
                    <xdr:rowOff>0</xdr:rowOff>
                  </from>
                  <to>
                    <xdr:col>4</xdr:col>
                    <xdr:colOff>66675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66" name="Check Box 76">
              <controlPr defaultSize="0" autoFill="0" autoLine="0" autoPict="0">
                <anchor moveWithCells="1">
                  <from>
                    <xdr:col>3</xdr:col>
                    <xdr:colOff>990600</xdr:colOff>
                    <xdr:row>15</xdr:row>
                    <xdr:rowOff>0</xdr:rowOff>
                  </from>
                  <to>
                    <xdr:col>3</xdr:col>
                    <xdr:colOff>990600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67" name="Check Box 77">
              <controlPr defaultSize="0" autoFill="0" autoLine="0" autoPict="0">
                <anchor moveWithCells="1">
                  <from>
                    <xdr:col>3</xdr:col>
                    <xdr:colOff>990600</xdr:colOff>
                    <xdr:row>15</xdr:row>
                    <xdr:rowOff>0</xdr:rowOff>
                  </from>
                  <to>
                    <xdr:col>3</xdr:col>
                    <xdr:colOff>990600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68" name="Check Box 78">
              <controlPr defaultSize="0" autoFill="0" autoLine="0" autoPict="0">
                <anchor moveWithCells="1">
                  <from>
                    <xdr:col>3</xdr:col>
                    <xdr:colOff>38100</xdr:colOff>
                    <xdr:row>15</xdr:row>
                    <xdr:rowOff>0</xdr:rowOff>
                  </from>
                  <to>
                    <xdr:col>3</xdr:col>
                    <xdr:colOff>295275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69" name="Check Box 79">
              <controlPr defaultSize="0" autoFill="0" autoLine="0" autoPict="0">
                <anchor moveWithCells="1">
                  <from>
                    <xdr:col>3</xdr:col>
                    <xdr:colOff>914400</xdr:colOff>
                    <xdr:row>15</xdr:row>
                    <xdr:rowOff>0</xdr:rowOff>
                  </from>
                  <to>
                    <xdr:col>3</xdr:col>
                    <xdr:colOff>914400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70" name="Check Box 80">
              <controlPr defaultSize="0" autoFill="0" autoLine="0" autoPict="0">
                <anchor moveWithCells="1">
                  <from>
                    <xdr:col>3</xdr:col>
                    <xdr:colOff>990600</xdr:colOff>
                    <xdr:row>15</xdr:row>
                    <xdr:rowOff>0</xdr:rowOff>
                  </from>
                  <to>
                    <xdr:col>3</xdr:col>
                    <xdr:colOff>990600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71" name="Check Box 81">
              <controlPr defaultSize="0" autoFill="0" autoLine="0" autoPict="0">
                <anchor moveWithCells="1">
                  <from>
                    <xdr:col>3</xdr:col>
                    <xdr:colOff>914400</xdr:colOff>
                    <xdr:row>15</xdr:row>
                    <xdr:rowOff>0</xdr:rowOff>
                  </from>
                  <to>
                    <xdr:col>3</xdr:col>
                    <xdr:colOff>914400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72" name="Check Box 82">
              <controlPr defaultSize="0" autoFill="0" autoLine="0" autoPict="0">
                <anchor moveWithCells="1">
                  <from>
                    <xdr:col>3</xdr:col>
                    <xdr:colOff>914400</xdr:colOff>
                    <xdr:row>15</xdr:row>
                    <xdr:rowOff>0</xdr:rowOff>
                  </from>
                  <to>
                    <xdr:col>4</xdr:col>
                    <xdr:colOff>66675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73" name="Check Box 83">
              <controlPr defaultSize="0" autoFill="0" autoLine="0" autoPict="0">
                <anchor moveWithCells="1">
                  <from>
                    <xdr:col>3</xdr:col>
                    <xdr:colOff>990600</xdr:colOff>
                    <xdr:row>17</xdr:row>
                    <xdr:rowOff>0</xdr:rowOff>
                  </from>
                  <to>
                    <xdr:col>3</xdr:col>
                    <xdr:colOff>990600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74" name="Check Box 84">
              <controlPr defaultSize="0" autoFill="0" autoLine="0" autoPict="0">
                <anchor moveWithCells="1">
                  <from>
                    <xdr:col>3</xdr:col>
                    <xdr:colOff>990600</xdr:colOff>
                    <xdr:row>17</xdr:row>
                    <xdr:rowOff>0</xdr:rowOff>
                  </from>
                  <to>
                    <xdr:col>3</xdr:col>
                    <xdr:colOff>990600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75" name="Check Box 85">
              <controlPr defaultSize="0" autoFill="0" autoLine="0" autoPict="0">
                <anchor moveWithCells="1">
                  <from>
                    <xdr:col>3</xdr:col>
                    <xdr:colOff>38100</xdr:colOff>
                    <xdr:row>17</xdr:row>
                    <xdr:rowOff>0</xdr:rowOff>
                  </from>
                  <to>
                    <xdr:col>3</xdr:col>
                    <xdr:colOff>295275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76" name="Check Box 86">
              <controlPr defaultSize="0" autoFill="0" autoLine="0" autoPict="0">
                <anchor moveWithCells="1">
                  <from>
                    <xdr:col>3</xdr:col>
                    <xdr:colOff>914400</xdr:colOff>
                    <xdr:row>17</xdr:row>
                    <xdr:rowOff>0</xdr:rowOff>
                  </from>
                  <to>
                    <xdr:col>3</xdr:col>
                    <xdr:colOff>914400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77" name="Check Box 87">
              <controlPr defaultSize="0" autoFill="0" autoLine="0" autoPict="0">
                <anchor moveWithCells="1">
                  <from>
                    <xdr:col>3</xdr:col>
                    <xdr:colOff>990600</xdr:colOff>
                    <xdr:row>17</xdr:row>
                    <xdr:rowOff>0</xdr:rowOff>
                  </from>
                  <to>
                    <xdr:col>3</xdr:col>
                    <xdr:colOff>990600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78" name="Check Box 88">
              <controlPr defaultSize="0" autoFill="0" autoLine="0" autoPict="0">
                <anchor moveWithCells="1">
                  <from>
                    <xdr:col>3</xdr:col>
                    <xdr:colOff>914400</xdr:colOff>
                    <xdr:row>17</xdr:row>
                    <xdr:rowOff>0</xdr:rowOff>
                  </from>
                  <to>
                    <xdr:col>3</xdr:col>
                    <xdr:colOff>914400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79" name="Check Box 89">
              <controlPr defaultSize="0" autoFill="0" autoLine="0" autoPict="0">
                <anchor moveWithCells="1">
                  <from>
                    <xdr:col>3</xdr:col>
                    <xdr:colOff>914400</xdr:colOff>
                    <xdr:row>17</xdr:row>
                    <xdr:rowOff>0</xdr:rowOff>
                  </from>
                  <to>
                    <xdr:col>4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80" name="Check Box 90">
              <controlPr defaultSize="0" autoFill="0" autoLine="0" autoPict="0">
                <anchor moveWithCells="1">
                  <from>
                    <xdr:col>3</xdr:col>
                    <xdr:colOff>990600</xdr:colOff>
                    <xdr:row>19</xdr:row>
                    <xdr:rowOff>0</xdr:rowOff>
                  </from>
                  <to>
                    <xdr:col>3</xdr:col>
                    <xdr:colOff>990600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81" name="Check Box 91">
              <controlPr defaultSize="0" autoFill="0" autoLine="0" autoPict="0">
                <anchor moveWithCells="1">
                  <from>
                    <xdr:col>3</xdr:col>
                    <xdr:colOff>990600</xdr:colOff>
                    <xdr:row>19</xdr:row>
                    <xdr:rowOff>0</xdr:rowOff>
                  </from>
                  <to>
                    <xdr:col>3</xdr:col>
                    <xdr:colOff>990600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82" name="Check Box 92">
              <controlPr defaultSize="0" autoFill="0" autoLine="0" autoPict="0">
                <anchor moveWithCells="1">
                  <from>
                    <xdr:col>3</xdr:col>
                    <xdr:colOff>38100</xdr:colOff>
                    <xdr:row>19</xdr:row>
                    <xdr:rowOff>0</xdr:rowOff>
                  </from>
                  <to>
                    <xdr:col>3</xdr:col>
                    <xdr:colOff>295275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83" name="Check Box 93">
              <controlPr defaultSize="0" autoFill="0" autoLine="0" autoPict="0">
                <anchor moveWithCells="1">
                  <from>
                    <xdr:col>3</xdr:col>
                    <xdr:colOff>914400</xdr:colOff>
                    <xdr:row>19</xdr:row>
                    <xdr:rowOff>0</xdr:rowOff>
                  </from>
                  <to>
                    <xdr:col>3</xdr:col>
                    <xdr:colOff>914400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84" name="Check Box 94">
              <controlPr defaultSize="0" autoFill="0" autoLine="0" autoPict="0">
                <anchor moveWithCells="1">
                  <from>
                    <xdr:col>3</xdr:col>
                    <xdr:colOff>990600</xdr:colOff>
                    <xdr:row>19</xdr:row>
                    <xdr:rowOff>0</xdr:rowOff>
                  </from>
                  <to>
                    <xdr:col>3</xdr:col>
                    <xdr:colOff>990600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85" name="Check Box 95">
              <controlPr defaultSize="0" autoFill="0" autoLine="0" autoPict="0">
                <anchor moveWithCells="1">
                  <from>
                    <xdr:col>3</xdr:col>
                    <xdr:colOff>914400</xdr:colOff>
                    <xdr:row>19</xdr:row>
                    <xdr:rowOff>0</xdr:rowOff>
                  </from>
                  <to>
                    <xdr:col>3</xdr:col>
                    <xdr:colOff>914400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86" name="Check Box 96">
              <controlPr defaultSize="0" autoFill="0" autoLine="0" autoPict="0">
                <anchor moveWithCells="1">
                  <from>
                    <xdr:col>3</xdr:col>
                    <xdr:colOff>914400</xdr:colOff>
                    <xdr:row>19</xdr:row>
                    <xdr:rowOff>0</xdr:rowOff>
                  </from>
                  <to>
                    <xdr:col>4</xdr:col>
                    <xdr:colOff>66675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87" name="Check Box 97">
              <controlPr defaultSize="0" autoFill="0" autoLine="0" autoPict="0">
                <anchor moveWithCells="1">
                  <from>
                    <xdr:col>3</xdr:col>
                    <xdr:colOff>990600</xdr:colOff>
                    <xdr:row>21</xdr:row>
                    <xdr:rowOff>0</xdr:rowOff>
                  </from>
                  <to>
                    <xdr:col>3</xdr:col>
                    <xdr:colOff>990600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88" name="Check Box 98">
              <controlPr defaultSize="0" autoFill="0" autoLine="0" autoPict="0">
                <anchor moveWithCells="1">
                  <from>
                    <xdr:col>3</xdr:col>
                    <xdr:colOff>990600</xdr:colOff>
                    <xdr:row>21</xdr:row>
                    <xdr:rowOff>0</xdr:rowOff>
                  </from>
                  <to>
                    <xdr:col>3</xdr:col>
                    <xdr:colOff>990600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89" name="Check Box 99">
              <controlPr defaultSize="0" autoFill="0" autoLine="0" autoPict="0">
                <anchor moveWithCells="1">
                  <from>
                    <xdr:col>3</xdr:col>
                    <xdr:colOff>38100</xdr:colOff>
                    <xdr:row>21</xdr:row>
                    <xdr:rowOff>0</xdr:rowOff>
                  </from>
                  <to>
                    <xdr:col>3</xdr:col>
                    <xdr:colOff>295275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90" name="Check Box 100">
              <controlPr defaultSize="0" autoFill="0" autoLine="0" autoPict="0">
                <anchor moveWithCells="1">
                  <from>
                    <xdr:col>3</xdr:col>
                    <xdr:colOff>914400</xdr:colOff>
                    <xdr:row>21</xdr:row>
                    <xdr:rowOff>0</xdr:rowOff>
                  </from>
                  <to>
                    <xdr:col>3</xdr:col>
                    <xdr:colOff>914400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91" name="Check Box 101">
              <controlPr defaultSize="0" autoFill="0" autoLine="0" autoPict="0">
                <anchor moveWithCells="1">
                  <from>
                    <xdr:col>3</xdr:col>
                    <xdr:colOff>990600</xdr:colOff>
                    <xdr:row>21</xdr:row>
                    <xdr:rowOff>0</xdr:rowOff>
                  </from>
                  <to>
                    <xdr:col>3</xdr:col>
                    <xdr:colOff>990600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92" name="Check Box 102">
              <controlPr defaultSize="0" autoFill="0" autoLine="0" autoPict="0">
                <anchor moveWithCells="1">
                  <from>
                    <xdr:col>3</xdr:col>
                    <xdr:colOff>914400</xdr:colOff>
                    <xdr:row>21</xdr:row>
                    <xdr:rowOff>0</xdr:rowOff>
                  </from>
                  <to>
                    <xdr:col>3</xdr:col>
                    <xdr:colOff>914400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93" name="Check Box 103">
              <controlPr defaultSize="0" autoFill="0" autoLine="0" autoPict="0">
                <anchor moveWithCells="1">
                  <from>
                    <xdr:col>3</xdr:col>
                    <xdr:colOff>914400</xdr:colOff>
                    <xdr:row>21</xdr:row>
                    <xdr:rowOff>0</xdr:rowOff>
                  </from>
                  <to>
                    <xdr:col>4</xdr:col>
                    <xdr:colOff>66675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94" name="Check Box 104">
              <controlPr defaultSize="0" autoFill="0" autoLine="0" autoPict="0">
                <anchor moveWithCells="1">
                  <from>
                    <xdr:col>14</xdr:col>
                    <xdr:colOff>57150</xdr:colOff>
                    <xdr:row>57</xdr:row>
                    <xdr:rowOff>28575</xdr:rowOff>
                  </from>
                  <to>
                    <xdr:col>14</xdr:col>
                    <xdr:colOff>314325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95" name="Check Box 114">
              <controlPr defaultSize="0" autoFill="0" autoLine="0" autoPict="0">
                <anchor moveWithCells="1">
                  <from>
                    <xdr:col>3</xdr:col>
                    <xdr:colOff>990600</xdr:colOff>
                    <xdr:row>23</xdr:row>
                    <xdr:rowOff>0</xdr:rowOff>
                  </from>
                  <to>
                    <xdr:col>3</xdr:col>
                    <xdr:colOff>990600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96" name="Check Box 115">
              <controlPr defaultSize="0" autoFill="0" autoLine="0" autoPict="0">
                <anchor moveWithCells="1">
                  <from>
                    <xdr:col>3</xdr:col>
                    <xdr:colOff>914400</xdr:colOff>
                    <xdr:row>23</xdr:row>
                    <xdr:rowOff>0</xdr:rowOff>
                  </from>
                  <to>
                    <xdr:col>3</xdr:col>
                    <xdr:colOff>914400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97" name="Check Box 116">
              <controlPr defaultSize="0" autoFill="0" autoLine="0" autoPict="0">
                <anchor moveWithCells="1">
                  <from>
                    <xdr:col>3</xdr:col>
                    <xdr:colOff>990600</xdr:colOff>
                    <xdr:row>23</xdr:row>
                    <xdr:rowOff>0</xdr:rowOff>
                  </from>
                  <to>
                    <xdr:col>3</xdr:col>
                    <xdr:colOff>990600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98" name="Check Box 117">
              <controlPr defaultSize="0" autoFill="0" autoLine="0" autoPict="0">
                <anchor moveWithCells="1">
                  <from>
                    <xdr:col>3</xdr:col>
                    <xdr:colOff>990600</xdr:colOff>
                    <xdr:row>23</xdr:row>
                    <xdr:rowOff>0</xdr:rowOff>
                  </from>
                  <to>
                    <xdr:col>3</xdr:col>
                    <xdr:colOff>990600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99" name="Check Box 118">
              <controlPr defaultSize="0" autoFill="0" autoLine="0" autoPict="0">
                <anchor moveWithCells="1">
                  <from>
                    <xdr:col>3</xdr:col>
                    <xdr:colOff>38100</xdr:colOff>
                    <xdr:row>23</xdr:row>
                    <xdr:rowOff>0</xdr:rowOff>
                  </from>
                  <to>
                    <xdr:col>3</xdr:col>
                    <xdr:colOff>295275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00" name="Check Box 119">
              <controlPr defaultSize="0" autoFill="0" autoLine="0" autoPict="0">
                <anchor moveWithCells="1">
                  <from>
                    <xdr:col>3</xdr:col>
                    <xdr:colOff>914400</xdr:colOff>
                    <xdr:row>23</xdr:row>
                    <xdr:rowOff>0</xdr:rowOff>
                  </from>
                  <to>
                    <xdr:col>3</xdr:col>
                    <xdr:colOff>914400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01" name="Check Box 120">
              <controlPr defaultSize="0" autoFill="0" autoLine="0" autoPict="0">
                <anchor moveWithCells="1">
                  <from>
                    <xdr:col>3</xdr:col>
                    <xdr:colOff>990600</xdr:colOff>
                    <xdr:row>23</xdr:row>
                    <xdr:rowOff>0</xdr:rowOff>
                  </from>
                  <to>
                    <xdr:col>3</xdr:col>
                    <xdr:colOff>990600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02" name="Check Box 121">
              <controlPr defaultSize="0" autoFill="0" autoLine="0" autoPict="0">
                <anchor moveWithCells="1">
                  <from>
                    <xdr:col>3</xdr:col>
                    <xdr:colOff>914400</xdr:colOff>
                    <xdr:row>23</xdr:row>
                    <xdr:rowOff>0</xdr:rowOff>
                  </from>
                  <to>
                    <xdr:col>3</xdr:col>
                    <xdr:colOff>914400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03" name="Check Box 122">
              <controlPr defaultSize="0" autoFill="0" autoLine="0" autoPict="0">
                <anchor moveWithCells="1">
                  <from>
                    <xdr:col>3</xdr:col>
                    <xdr:colOff>914400</xdr:colOff>
                    <xdr:row>23</xdr:row>
                    <xdr:rowOff>0</xdr:rowOff>
                  </from>
                  <to>
                    <xdr:col>4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04" name="Check Box 124">
              <controlPr defaultSize="0" autoFill="0" autoLine="0" autoPict="0">
                <anchor moveWithCells="1">
                  <from>
                    <xdr:col>3</xdr:col>
                    <xdr:colOff>914400</xdr:colOff>
                    <xdr:row>23</xdr:row>
                    <xdr:rowOff>0</xdr:rowOff>
                  </from>
                  <to>
                    <xdr:col>4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05" name="Check Box 125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0</xdr:rowOff>
                  </from>
                  <to>
                    <xdr:col>9</xdr:col>
                    <xdr:colOff>295275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06" name="Check Box 126">
              <controlPr defaultSize="0" autoFill="0" autoLine="0" autoPict="0">
                <anchor moveWithCells="1">
                  <from>
                    <xdr:col>9</xdr:col>
                    <xdr:colOff>914400</xdr:colOff>
                    <xdr:row>22</xdr:row>
                    <xdr:rowOff>28575</xdr:rowOff>
                  </from>
                  <to>
                    <xdr:col>10</xdr:col>
                    <xdr:colOff>28575</xdr:colOff>
                    <xdr:row>23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C5469433-1A65-4A5C-904A-634977A8BF23}">
            <xm:f>'Allgemeine Angaben'!$D$7&lt;&gt;"tst"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D68:L68</xm:sqref>
        </x14:conditionalFormatting>
        <x14:conditionalFormatting xmlns:xm="http://schemas.microsoft.com/office/excel/2006/main">
          <x14:cfRule type="expression" priority="11" id="{4779AAF7-F16A-445E-9C91-918C1D745575}">
            <xm:f>'Allgemeine Angaben'!$D$7="tst"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D70:L70</xm:sqref>
        </x14:conditionalFormatting>
        <x14:conditionalFormatting xmlns:xm="http://schemas.microsoft.com/office/excel/2006/main">
          <x14:cfRule type="expression" priority="1" id="{87D593A9-2F00-405B-804D-F9F0CD84C557}">
            <xm:f>(KAT!$A$53="nein")</xm:f>
            <x14:dxf>
              <fill>
                <patternFill>
                  <bgColor theme="0"/>
                </patternFill>
              </fill>
            </x14:dxf>
          </x14:cfRule>
          <xm:sqref>J64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AE107"/>
  <sheetViews>
    <sheetView showGridLines="0" zoomScaleNormal="100" workbookViewId="0">
      <selection activeCell="A3" sqref="A3:M3"/>
    </sheetView>
  </sheetViews>
  <sheetFormatPr baseColWidth="10" defaultColWidth="11" defaultRowHeight="14.25"/>
  <cols>
    <col min="1" max="1" width="3.625" style="4" customWidth="1"/>
    <col min="2" max="3" width="11" style="4"/>
    <col min="4" max="4" width="15.375" style="4" customWidth="1"/>
    <col min="5" max="5" width="3.875" style="4" customWidth="1"/>
    <col min="6" max="6" width="10" style="4" customWidth="1"/>
    <col min="7" max="7" width="1" style="4" customWidth="1"/>
    <col min="8" max="8" width="9.125" style="4" customWidth="1"/>
    <col min="9" max="9" width="1.875" style="4" customWidth="1"/>
    <col min="10" max="10" width="8.625" style="4" customWidth="1"/>
    <col min="11" max="11" width="6.375" style="4" customWidth="1"/>
    <col min="12" max="12" width="8.625" style="4" customWidth="1"/>
    <col min="13" max="13" width="3.625" style="4" customWidth="1"/>
    <col min="14" max="16" width="10.625" style="4" hidden="1" customWidth="1"/>
    <col min="17" max="17" width="16.25" style="4" hidden="1" customWidth="1"/>
    <col min="18" max="18" width="7.125" style="4" hidden="1" customWidth="1"/>
    <col min="19" max="19" width="11.875" style="4" hidden="1" customWidth="1"/>
    <col min="20" max="20" width="9.25" style="4" hidden="1" customWidth="1"/>
    <col min="21" max="21" width="7.125" style="4" hidden="1" customWidth="1"/>
    <col min="22" max="22" width="8.75" style="4" hidden="1" customWidth="1"/>
    <col min="23" max="28" width="11" style="4" hidden="1" customWidth="1"/>
    <col min="29" max="29" width="2.625" style="4" hidden="1" customWidth="1"/>
    <col min="30" max="16384" width="11" style="4"/>
  </cols>
  <sheetData>
    <row r="1" spans="1:31" ht="15" customHeight="1">
      <c r="A1" s="1614" t="str">
        <f>'Allgemeine Angaben'!A1:N1</f>
        <v>Aufforderung zum Abschluss einer Pflegesatzvereinbarung gemäß §§ 84, 85 SGB XI</v>
      </c>
      <c r="B1" s="1615"/>
      <c r="C1" s="1615"/>
      <c r="D1" s="1615"/>
      <c r="E1" s="1615"/>
      <c r="F1" s="1615"/>
      <c r="G1" s="1615"/>
      <c r="H1" s="1810"/>
      <c r="I1" s="1810"/>
      <c r="J1" s="1810"/>
      <c r="K1" s="1810"/>
      <c r="L1" s="1810"/>
      <c r="M1" s="1811"/>
      <c r="N1" s="458" t="s">
        <v>340</v>
      </c>
      <c r="O1" s="213"/>
      <c r="P1" s="213"/>
      <c r="Q1" s="1010" t="s">
        <v>674</v>
      </c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</row>
    <row r="2" spans="1:31" ht="19.5" customHeight="1">
      <c r="A2" s="1617" t="s">
        <v>114</v>
      </c>
      <c r="B2" s="1618"/>
      <c r="C2" s="1618"/>
      <c r="D2" s="1618"/>
      <c r="E2" s="1618"/>
      <c r="F2" s="1618"/>
      <c r="G2" s="1618"/>
      <c r="H2" s="1812"/>
      <c r="I2" s="1812"/>
      <c r="J2" s="1812"/>
      <c r="K2" s="1812"/>
      <c r="L2" s="1812"/>
      <c r="M2" s="1813"/>
      <c r="N2" s="695" t="s">
        <v>437</v>
      </c>
      <c r="O2" s="213"/>
      <c r="P2" s="823">
        <v>43606</v>
      </c>
      <c r="Q2" s="872">
        <v>43620</v>
      </c>
      <c r="R2" s="213"/>
      <c r="S2" s="895">
        <v>43622</v>
      </c>
      <c r="T2" s="976">
        <v>43691</v>
      </c>
      <c r="U2" s="213"/>
      <c r="V2" s="1022" t="s">
        <v>675</v>
      </c>
      <c r="W2" s="213"/>
      <c r="X2" s="213"/>
      <c r="Y2" s="213"/>
      <c r="Z2" s="213"/>
      <c r="AA2" s="213"/>
      <c r="AB2" s="213"/>
      <c r="AC2" s="213"/>
    </row>
    <row r="3" spans="1:31" ht="15" customHeight="1">
      <c r="A3" s="1627" t="str">
        <f>'Allgemeine Angaben'!A3:N3</f>
        <v/>
      </c>
      <c r="B3" s="1628"/>
      <c r="C3" s="1628"/>
      <c r="D3" s="1628"/>
      <c r="E3" s="1628"/>
      <c r="F3" s="1628"/>
      <c r="G3" s="1628"/>
      <c r="H3" s="1812"/>
      <c r="I3" s="1812"/>
      <c r="J3" s="1812"/>
      <c r="K3" s="1812"/>
      <c r="L3" s="1812"/>
      <c r="M3" s="1813"/>
      <c r="N3" s="696" t="s">
        <v>449</v>
      </c>
      <c r="O3" s="213"/>
      <c r="P3" s="213"/>
      <c r="Q3" s="700" t="s">
        <v>448</v>
      </c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</row>
    <row r="4" spans="1:31" ht="15" customHeight="1">
      <c r="A4" s="856"/>
      <c r="B4" s="857" t="str">
        <f>'Allgemeine Angaben'!B4</f>
        <v/>
      </c>
      <c r="C4" s="857"/>
      <c r="D4" s="857"/>
      <c r="E4" s="857"/>
      <c r="F4" s="857"/>
      <c r="G4" s="857"/>
      <c r="H4" s="857"/>
      <c r="I4" s="857" t="str">
        <f>'Allgemeine Angaben'!K4</f>
        <v>Antrag vom:</v>
      </c>
      <c r="J4" s="857"/>
      <c r="K4" s="1828">
        <f>'Allgemeine Angaben'!L4</f>
        <v>0</v>
      </c>
      <c r="L4" s="1828"/>
      <c r="M4" s="858"/>
      <c r="N4" s="697" t="s">
        <v>446</v>
      </c>
      <c r="O4" s="213"/>
      <c r="P4" s="213"/>
      <c r="Q4" s="45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</row>
    <row r="5" spans="1:31" ht="14.25" customHeight="1">
      <c r="A5" s="3"/>
      <c r="L5" s="410"/>
      <c r="M5" s="5"/>
      <c r="N5" s="698" t="s">
        <v>453</v>
      </c>
      <c r="O5" s="213"/>
      <c r="P5" s="213"/>
      <c r="Q5" s="696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</row>
    <row r="6" spans="1:31" s="10" customFormat="1" ht="12.75">
      <c r="A6" s="39"/>
      <c r="B6" s="15" t="s">
        <v>115</v>
      </c>
      <c r="H6" s="451" t="s">
        <v>116</v>
      </c>
      <c r="J6" s="17"/>
      <c r="K6" s="452"/>
      <c r="L6" s="845" t="s">
        <v>477</v>
      </c>
      <c r="M6" s="46"/>
      <c r="N6" s="699" t="s">
        <v>459</v>
      </c>
      <c r="O6" s="209"/>
      <c r="P6" s="209"/>
      <c r="Q6" s="700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</row>
    <row r="7" spans="1:31" s="10" customFormat="1" ht="12.75">
      <c r="A7" s="39"/>
      <c r="B7" s="15"/>
      <c r="H7" s="170"/>
      <c r="L7" s="67"/>
      <c r="M7" s="46"/>
      <c r="N7" s="704"/>
      <c r="O7" s="705" t="s">
        <v>337</v>
      </c>
      <c r="P7" s="706"/>
      <c r="Q7" s="699" t="s">
        <v>450</v>
      </c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</row>
    <row r="8" spans="1:31" s="10" customFormat="1" ht="4.5" customHeight="1" thickBot="1">
      <c r="A8" s="39"/>
      <c r="B8" s="116"/>
      <c r="C8" s="116"/>
      <c r="D8" s="116"/>
      <c r="E8" s="116"/>
      <c r="F8" s="177"/>
      <c r="H8" s="178"/>
      <c r="I8" s="179"/>
      <c r="J8" s="164"/>
      <c r="L8" s="846"/>
      <c r="M8" s="46"/>
      <c r="N8" s="704"/>
      <c r="O8" s="707"/>
      <c r="P8" s="707"/>
      <c r="Q8" s="456"/>
      <c r="R8" s="455"/>
      <c r="S8" s="209"/>
      <c r="T8" s="457"/>
      <c r="U8" s="209"/>
      <c r="V8" s="209"/>
      <c r="W8" s="209"/>
      <c r="X8" s="209"/>
      <c r="Y8" s="209"/>
      <c r="Z8" s="209"/>
      <c r="AA8" s="209"/>
      <c r="AB8" s="209"/>
      <c r="AC8" s="209"/>
    </row>
    <row r="9" spans="1:31" s="10" customFormat="1" ht="12.75">
      <c r="A9" s="39"/>
      <c r="B9" s="650" t="s">
        <v>418</v>
      </c>
      <c r="C9" s="180"/>
      <c r="D9" s="180"/>
      <c r="E9" s="180"/>
      <c r="F9" s="181" t="s">
        <v>117</v>
      </c>
      <c r="G9" s="182"/>
      <c r="H9" s="178">
        <v>1</v>
      </c>
      <c r="I9" s="179" t="s">
        <v>118</v>
      </c>
      <c r="J9" s="183"/>
      <c r="K9" s="487" t="str">
        <f>IF(L9="","","1:")</f>
        <v>1:</v>
      </c>
      <c r="L9" s="486" t="b">
        <f>IF(O9="x",T44,"")</f>
        <v>0</v>
      </c>
      <c r="M9" s="46"/>
      <c r="N9" s="708">
        <v>1</v>
      </c>
      <c r="O9" s="492" t="str">
        <f>IF(OR(Belegung!E26=0,Belegung!E26=""),"x","")</f>
        <v>x</v>
      </c>
      <c r="P9" s="709"/>
      <c r="Q9" s="698" t="s">
        <v>447</v>
      </c>
      <c r="R9" s="670"/>
      <c r="S9" s="670"/>
      <c r="T9" s="670"/>
      <c r="U9" s="670"/>
      <c r="V9" s="670"/>
      <c r="W9" s="209"/>
      <c r="X9" s="209"/>
      <c r="Y9" s="209"/>
      <c r="Z9" s="209"/>
      <c r="AA9" s="209"/>
      <c r="AB9" s="209"/>
      <c r="AC9" s="209"/>
    </row>
    <row r="10" spans="1:31" s="10" customFormat="1" ht="12.75" customHeight="1">
      <c r="A10" s="39"/>
      <c r="B10" s="651" t="str">
        <f>IF(J9="","",IF(J9&lt;R18,"geforderte PR für Pflegegrad 1 liegt außerhalb der Rahmenvertragsempfehlung, bitte begründen",IF(J9&gt;R19,"geforderte PR für Pflegegrad 1 liegt außerhalb der Rahmenvertragsempfehlung, bitte begründen","")))</f>
        <v/>
      </c>
      <c r="C10" s="116"/>
      <c r="D10" s="116"/>
      <c r="E10" s="116"/>
      <c r="F10" s="177"/>
      <c r="G10" s="46"/>
      <c r="H10" s="178"/>
      <c r="I10" s="179"/>
      <c r="J10" s="164"/>
      <c r="K10" s="487" t="str">
        <f t="shared" ref="K10:K17" si="0">IF(L10="","","1:")</f>
        <v/>
      </c>
      <c r="L10" s="486"/>
      <c r="M10" s="46"/>
      <c r="N10" s="708"/>
      <c r="O10" s="493"/>
      <c r="P10" s="709"/>
      <c r="Q10" s="456"/>
      <c r="R10" s="789"/>
      <c r="S10" s="209"/>
      <c r="T10" s="457"/>
      <c r="U10" s="209"/>
      <c r="V10" s="209"/>
      <c r="W10" s="209"/>
      <c r="X10" s="209"/>
      <c r="Y10" s="209"/>
      <c r="Z10" s="209"/>
      <c r="AA10" s="209"/>
      <c r="AB10" s="209"/>
      <c r="AC10" s="209"/>
    </row>
    <row r="11" spans="1:31" s="10" customFormat="1" ht="12.75">
      <c r="A11" s="39"/>
      <c r="B11" s="39"/>
      <c r="C11" s="175"/>
      <c r="D11" s="176"/>
      <c r="E11" s="116"/>
      <c r="F11" s="181" t="s">
        <v>119</v>
      </c>
      <c r="G11" s="182"/>
      <c r="H11" s="178">
        <v>1</v>
      </c>
      <c r="I11" s="179" t="s">
        <v>118</v>
      </c>
      <c r="J11" s="183"/>
      <c r="K11" s="487" t="str">
        <f t="shared" si="0"/>
        <v>1:</v>
      </c>
      <c r="L11" s="486" t="b">
        <f>IF(O11="x",T45,"")</f>
        <v>0</v>
      </c>
      <c r="M11" s="46"/>
      <c r="N11" s="708">
        <v>2</v>
      </c>
      <c r="O11" s="493" t="str">
        <f>IF(OR(Belegung!E27=0,Belegung!E27=""),"x","")</f>
        <v>x</v>
      </c>
      <c r="P11" s="709"/>
      <c r="Q11" s="807" t="s">
        <v>478</v>
      </c>
      <c r="R11" s="790"/>
      <c r="S11" s="791"/>
      <c r="T11" s="790"/>
      <c r="U11" s="791"/>
      <c r="V11" s="791"/>
      <c r="W11" s="792"/>
      <c r="X11" s="209"/>
      <c r="Y11" s="209"/>
      <c r="Z11" s="209"/>
      <c r="AA11" s="209"/>
      <c r="AB11" s="209"/>
      <c r="AC11" s="209"/>
    </row>
    <row r="12" spans="1:31" s="10" customFormat="1" ht="12.75" customHeight="1">
      <c r="A12" s="39"/>
      <c r="B12" s="651" t="str">
        <f>IF(J11="","",IF(J11&lt;S18,"geforderte PR für Pflegegrad 2 liegt außerhalb der Rahmenvertragsempfehlung, bitte begründen",IF(J11&gt;S19,"geforderte PR für Pflegegrad 2 liegt außerhalb der Rahmenvertragsempfehlung, bitte begründen","")))</f>
        <v/>
      </c>
      <c r="C12" s="116"/>
      <c r="D12" s="116"/>
      <c r="E12" s="116"/>
      <c r="F12" s="177"/>
      <c r="G12" s="46"/>
      <c r="H12" s="178"/>
      <c r="I12" s="179"/>
      <c r="J12" s="164"/>
      <c r="K12" s="487" t="str">
        <f t="shared" si="0"/>
        <v/>
      </c>
      <c r="L12" s="486"/>
      <c r="M12" s="46"/>
      <c r="N12" s="708"/>
      <c r="O12" s="493"/>
      <c r="P12" s="709"/>
      <c r="Q12" s="807" t="s">
        <v>479</v>
      </c>
      <c r="R12" s="789"/>
      <c r="S12" s="209"/>
      <c r="T12" s="457"/>
      <c r="U12" s="209"/>
      <c r="V12" s="209"/>
      <c r="W12" s="209"/>
      <c r="X12" s="209"/>
      <c r="Y12" s="209"/>
      <c r="Z12" s="209"/>
      <c r="AA12" s="209"/>
      <c r="AB12" s="209"/>
      <c r="AC12" s="209"/>
    </row>
    <row r="13" spans="1:31" s="10" customFormat="1" ht="12.75">
      <c r="A13" s="39"/>
      <c r="B13" s="115"/>
      <c r="C13" s="175"/>
      <c r="D13" s="176"/>
      <c r="E13" s="116"/>
      <c r="F13" s="181" t="s">
        <v>120</v>
      </c>
      <c r="G13" s="182"/>
      <c r="H13" s="178">
        <v>1</v>
      </c>
      <c r="I13" s="179" t="s">
        <v>118</v>
      </c>
      <c r="J13" s="183"/>
      <c r="K13" s="487" t="str">
        <f t="shared" si="0"/>
        <v>1:</v>
      </c>
      <c r="L13" s="486" t="b">
        <f>IF(O13="x",T47,"")</f>
        <v>0</v>
      </c>
      <c r="M13" s="46"/>
      <c r="N13" s="708">
        <v>3</v>
      </c>
      <c r="O13" s="493" t="str">
        <f>IF(OR(Belegung!E28=0,Belegung!E28=""),"x","")</f>
        <v>x</v>
      </c>
      <c r="P13" s="709"/>
      <c r="Q13" s="793"/>
      <c r="R13" s="789"/>
      <c r="S13" s="209"/>
      <c r="T13" s="209"/>
      <c r="U13" s="209"/>
      <c r="V13" s="209"/>
      <c r="W13" s="792"/>
      <c r="X13" s="209"/>
      <c r="Y13" s="209"/>
      <c r="Z13" s="209"/>
      <c r="AA13" s="209"/>
      <c r="AB13" s="209"/>
      <c r="AC13" s="209"/>
    </row>
    <row r="14" spans="1:31" s="10" customFormat="1" ht="12.75" customHeight="1">
      <c r="A14" s="39"/>
      <c r="B14" s="979" t="str">
        <f>IF(J13="","",IF(J13&lt;T18,"geforderte PR für Pflegegrad 3 liegt außerhalb der Rahmenvertragsempfehlung, bitte begründen",IF(J13&gt;T19,"geforderte PR für Pflegegrad 3 liegt außerhalb der Rahmenvertragsempfehlung, bitte begründen","")))</f>
        <v/>
      </c>
      <c r="C14" s="116"/>
      <c r="D14" s="116"/>
      <c r="E14" s="116"/>
      <c r="F14" s="177"/>
      <c r="G14" s="46"/>
      <c r="H14" s="178"/>
      <c r="I14" s="179"/>
      <c r="J14" s="164"/>
      <c r="K14" s="487" t="str">
        <f t="shared" si="0"/>
        <v/>
      </c>
      <c r="L14" s="847"/>
      <c r="M14" s="46"/>
      <c r="N14" s="710"/>
      <c r="O14" s="493"/>
      <c r="P14" s="709"/>
      <c r="Q14" s="873" t="s">
        <v>500</v>
      </c>
      <c r="R14" s="789"/>
      <c r="S14" s="794"/>
      <c r="T14" s="457"/>
      <c r="U14" s="209"/>
      <c r="V14" s="209"/>
      <c r="W14" s="209"/>
      <c r="X14" s="209"/>
      <c r="Y14" s="209"/>
      <c r="Z14" s="209"/>
      <c r="AA14" s="209"/>
      <c r="AB14" s="209"/>
      <c r="AC14" s="209"/>
    </row>
    <row r="15" spans="1:31" s="10" customFormat="1" ht="12.75">
      <c r="A15" s="39"/>
      <c r="B15" s="115"/>
      <c r="C15" s="175"/>
      <c r="D15" s="176"/>
      <c r="E15" s="116"/>
      <c r="F15" s="181" t="s">
        <v>121</v>
      </c>
      <c r="G15" s="182"/>
      <c r="H15" s="178">
        <v>1</v>
      </c>
      <c r="I15" s="179" t="s">
        <v>118</v>
      </c>
      <c r="J15" s="183"/>
      <c r="K15" s="487" t="str">
        <f t="shared" si="0"/>
        <v>1:</v>
      </c>
      <c r="L15" s="486" t="b">
        <f>IF(O15="x",T48,"")</f>
        <v>0</v>
      </c>
      <c r="M15" s="46"/>
      <c r="N15" s="711">
        <v>4</v>
      </c>
      <c r="O15" s="493" t="str">
        <f>IF(OR(Belegung!E29=0,Belegung!E29=""),"x","")</f>
        <v>x</v>
      </c>
      <c r="P15" s="709"/>
      <c r="Q15" s="457"/>
      <c r="R15" s="1817"/>
      <c r="S15" s="1817"/>
      <c r="T15" s="1817"/>
      <c r="U15" s="1817"/>
      <c r="V15" s="1817"/>
      <c r="W15" s="209"/>
      <c r="X15" s="209"/>
      <c r="Y15" s="209"/>
      <c r="Z15" s="209"/>
      <c r="AA15" s="209"/>
      <c r="AB15" s="209"/>
      <c r="AC15" s="209"/>
    </row>
    <row r="16" spans="1:31" s="10" customFormat="1" ht="12.75" customHeight="1" thickBot="1">
      <c r="A16" s="39"/>
      <c r="B16" s="651" t="str">
        <f>IF(J15="","",IF(J15&lt;U18,"geforderte PR für Pflegegrad 4 liegt außerhalb der Rahmenvertragsempfehlung, bitte begründen",IF(J15&gt;U19,"geforderte PR für Pflegegrad 4 liegt außerhalb der Rahmenvertragsempfehlung, bitte begründen","")))</f>
        <v/>
      </c>
      <c r="C16" s="116"/>
      <c r="D16" s="116"/>
      <c r="E16" s="116"/>
      <c r="F16" s="177"/>
      <c r="G16" s="46"/>
      <c r="H16" s="178"/>
      <c r="I16" s="179"/>
      <c r="J16" s="164"/>
      <c r="K16" s="487" t="str">
        <f t="shared" si="0"/>
        <v/>
      </c>
      <c r="L16" s="847"/>
      <c r="M16" s="46"/>
      <c r="N16" s="711"/>
      <c r="O16" s="493"/>
      <c r="P16" s="709"/>
      <c r="Q16" s="721"/>
      <c r="R16" s="709"/>
      <c r="S16" s="726"/>
      <c r="T16" s="721"/>
      <c r="U16" s="706"/>
      <c r="V16" s="706"/>
      <c r="W16" s="706"/>
      <c r="X16" s="706"/>
      <c r="Y16" s="209"/>
      <c r="Z16" s="209"/>
      <c r="AA16" s="454"/>
      <c r="AB16" s="209"/>
      <c r="AC16" s="209"/>
      <c r="AD16" s="655"/>
      <c r="AE16" s="459"/>
    </row>
    <row r="17" spans="1:31" s="10" customFormat="1" ht="14.25" customHeight="1" thickBot="1">
      <c r="A17" s="39"/>
      <c r="B17" s="115"/>
      <c r="C17" s="175"/>
      <c r="D17" s="176"/>
      <c r="E17" s="116"/>
      <c r="F17" s="830" t="s">
        <v>122</v>
      </c>
      <c r="G17" s="182"/>
      <c r="H17" s="178">
        <v>1</v>
      </c>
      <c r="I17" s="179" t="s">
        <v>118</v>
      </c>
      <c r="J17" s="183"/>
      <c r="K17" s="487" t="str">
        <f t="shared" si="0"/>
        <v>1:</v>
      </c>
      <c r="L17" s="486" t="b">
        <f>IF(O17="x",T49,"")</f>
        <v>0</v>
      </c>
      <c r="M17" s="46"/>
      <c r="N17" s="711">
        <v>5</v>
      </c>
      <c r="O17" s="658" t="str">
        <f>IF(OR(Belegung!E30=0,Belegung!E30=""),"x","")</f>
        <v>x</v>
      </c>
      <c r="P17" s="709"/>
      <c r="Q17" s="721"/>
      <c r="R17" s="727" t="s">
        <v>332</v>
      </c>
      <c r="S17" s="727" t="s">
        <v>336</v>
      </c>
      <c r="T17" s="727" t="s">
        <v>335</v>
      </c>
      <c r="U17" s="727" t="s">
        <v>334</v>
      </c>
      <c r="V17" s="727" t="s">
        <v>333</v>
      </c>
      <c r="W17" s="706"/>
      <c r="X17" s="706"/>
      <c r="Y17" s="967"/>
      <c r="Z17" s="967"/>
      <c r="AA17" s="967"/>
      <c r="AB17" s="967"/>
      <c r="AC17" s="967"/>
      <c r="AD17" s="459"/>
      <c r="AE17" s="459"/>
    </row>
    <row r="18" spans="1:31" s="10" customFormat="1" ht="14.25" customHeight="1" thickBot="1">
      <c r="A18" s="39"/>
      <c r="B18" s="798" t="str">
        <f>IF(J17="","",IF(J17&lt;V18,"geforderte PR für Pflegegrad 5 liegt außerhalb der Rahmenvertragsempfehlung, bitte begründen",IF(J17&gt;V19,"geforderte PR für Pflegegrad 5 liegt außerhalb der Rahmenvertragsempfehlung, bitte begründen","")))</f>
        <v/>
      </c>
      <c r="C18" s="185"/>
      <c r="D18" s="186"/>
      <c r="E18" s="187"/>
      <c r="F18" s="649"/>
      <c r="G18" s="99"/>
      <c r="H18" s="178"/>
      <c r="I18" s="179"/>
      <c r="J18" s="164"/>
      <c r="K18" s="487"/>
      <c r="L18" s="486"/>
      <c r="M18" s="46"/>
      <c r="N18" s="711"/>
      <c r="O18" s="712"/>
      <c r="P18" s="709"/>
      <c r="Q18" s="722" t="s">
        <v>432</v>
      </c>
      <c r="R18" s="728">
        <v>7.6</v>
      </c>
      <c r="S18" s="728">
        <v>4.13</v>
      </c>
      <c r="T18" s="728">
        <v>2.66</v>
      </c>
      <c r="U18" s="728">
        <v>2</v>
      </c>
      <c r="V18" s="729">
        <v>1.85</v>
      </c>
      <c r="W18" s="706"/>
      <c r="X18" s="706"/>
      <c r="Y18" s="209"/>
      <c r="Z18" s="209"/>
      <c r="AA18" s="209"/>
      <c r="AB18" s="209"/>
      <c r="AC18" s="209"/>
      <c r="AD18" s="459"/>
      <c r="AE18" s="459"/>
    </row>
    <row r="19" spans="1:31" s="10" customFormat="1" ht="14.25" customHeight="1" thickBot="1">
      <c r="A19" s="39"/>
      <c r="B19" s="115" t="s">
        <v>413</v>
      </c>
      <c r="C19" s="116"/>
      <c r="D19" s="116"/>
      <c r="E19" s="116"/>
      <c r="F19" s="177"/>
      <c r="G19" s="46"/>
      <c r="H19" s="178"/>
      <c r="I19" s="179"/>
      <c r="J19" s="795">
        <f>Personalaufwendungen!H12</f>
        <v>0</v>
      </c>
      <c r="K19" s="67"/>
      <c r="L19" s="184">
        <f>Q64</f>
        <v>0.75</v>
      </c>
      <c r="M19" s="46"/>
      <c r="N19" s="713"/>
      <c r="O19" s="714" t="str">
        <f>IF(OR(Belegung!E19=0,Belegung!E19=""),"x","")</f>
        <v/>
      </c>
      <c r="P19" s="707"/>
      <c r="Q19" s="723" t="s">
        <v>433</v>
      </c>
      <c r="R19" s="730">
        <v>8.4</v>
      </c>
      <c r="S19" s="730">
        <v>4.57</v>
      </c>
      <c r="T19" s="730">
        <v>2.94</v>
      </c>
      <c r="U19" s="730">
        <v>2.21</v>
      </c>
      <c r="V19" s="731">
        <v>2.0499999999999998</v>
      </c>
      <c r="W19" s="706"/>
      <c r="X19" s="706"/>
      <c r="Y19" s="209"/>
      <c r="Z19" s="209"/>
      <c r="AA19" s="209"/>
      <c r="AB19" s="209"/>
      <c r="AC19" s="209"/>
      <c r="AD19" s="459"/>
      <c r="AE19" s="459"/>
    </row>
    <row r="20" spans="1:31" s="10" customFormat="1" ht="14.25" customHeight="1" thickBot="1">
      <c r="A20" s="39"/>
      <c r="B20" s="798" t="str">
        <f>IF(J19=L19,"",IF(J19&lt;Q64,"Forderung '[20190906 Antragsunterlagen vollstationär.xlsx]Forderung'!VK PDL/stellv.PDL liegt außerhalb des Rahmenvertrages",IF(J19&gt;Q64,"Forderung VK PDL/stellv. PDL liegt außerhalb des Rahmenvertrages")))</f>
        <v>Forderung '[20190906 Antragsunterlagen vollstationär.xlsx]Forderung'!VK PDL/stellv.PDL liegt außerhalb des Rahmenvertrages</v>
      </c>
      <c r="C20" s="187"/>
      <c r="D20" s="187"/>
      <c r="E20" s="187"/>
      <c r="F20" s="647"/>
      <c r="G20" s="99"/>
      <c r="H20" s="178"/>
      <c r="I20" s="179"/>
      <c r="J20" s="797"/>
      <c r="K20" s="67"/>
      <c r="L20" s="799"/>
      <c r="M20" s="46"/>
      <c r="N20" s="713"/>
      <c r="O20" s="714"/>
      <c r="P20" s="707"/>
      <c r="Q20" s="723"/>
      <c r="R20" s="730"/>
      <c r="S20" s="730"/>
      <c r="T20" s="730"/>
      <c r="U20" s="730"/>
      <c r="V20" s="731"/>
      <c r="W20" s="706"/>
      <c r="X20" s="706"/>
      <c r="Y20" s="209"/>
      <c r="Z20" s="209"/>
      <c r="AA20" s="209"/>
      <c r="AB20" s="209"/>
      <c r="AC20" s="209"/>
      <c r="AD20" s="459"/>
      <c r="AE20" s="459"/>
    </row>
    <row r="21" spans="1:31" s="10" customFormat="1" ht="14.25" customHeight="1">
      <c r="A21" s="39"/>
      <c r="B21" s="848">
        <f>F21*0.2/100</f>
        <v>0</v>
      </c>
      <c r="D21" s="849"/>
      <c r="E21" s="66" t="s">
        <v>463</v>
      </c>
      <c r="F21" s="1822">
        <f>Personalaufwendungen!H17-Personalaufwendungen!H12</f>
        <v>0</v>
      </c>
      <c r="G21" s="1823"/>
      <c r="I21" s="84" t="s">
        <v>123</v>
      </c>
      <c r="J21" s="488">
        <f>IFERROR((Belegung!E26/J9)+(Belegung!E27/J11)+(Belegung!E28/J13)+(Belegung!E29/J15)+(Belegung!E30/J17),0)</f>
        <v>0</v>
      </c>
      <c r="K21" s="66"/>
      <c r="L21" s="67"/>
      <c r="M21" s="46"/>
      <c r="N21" s="715"/>
      <c r="O21" s="716"/>
      <c r="P21" s="706"/>
      <c r="Q21" s="723" t="s">
        <v>434</v>
      </c>
      <c r="R21" s="730">
        <v>8</v>
      </c>
      <c r="S21" s="730">
        <v>4.3499999999999996</v>
      </c>
      <c r="T21" s="730">
        <v>2.8</v>
      </c>
      <c r="U21" s="730">
        <v>2.1</v>
      </c>
      <c r="V21" s="731">
        <v>1.95</v>
      </c>
      <c r="W21" s="706"/>
      <c r="X21" s="706"/>
      <c r="Y21" s="209"/>
      <c r="Z21" s="209"/>
      <c r="AA21" s="209"/>
      <c r="AB21" s="209"/>
      <c r="AC21" s="209"/>
      <c r="AD21" s="459"/>
      <c r="AE21" s="459"/>
    </row>
    <row r="22" spans="1:31" s="10" customFormat="1" ht="15" customHeight="1">
      <c r="A22" s="39"/>
      <c r="B22" s="116"/>
      <c r="C22" s="116"/>
      <c r="E22" s="116"/>
      <c r="F22" s="483" t="str">
        <f>IF(F21=J21,"",IF(AND(F21-B21&lt;=J21,(F21+B21&gt;=J21)),"","Personalrelationen bitte prüfen - es besteht keine Plausibilität"))</f>
        <v/>
      </c>
      <c r="J22" s="164"/>
      <c r="M22" s="46"/>
      <c r="N22" s="717"/>
      <c r="O22" s="706"/>
      <c r="P22" s="706"/>
      <c r="Q22" s="724"/>
      <c r="R22" s="732"/>
      <c r="S22" s="733">
        <f>S21/R21-1</f>
        <v>-0.45625000000000004</v>
      </c>
      <c r="T22" s="733">
        <f>T21/S21-1</f>
        <v>-0.35632183908045978</v>
      </c>
      <c r="U22" s="733">
        <f>U21/T21-1</f>
        <v>-0.24999999999999989</v>
      </c>
      <c r="V22" s="734">
        <f>V21/U21-1</f>
        <v>-7.1428571428571508E-2</v>
      </c>
      <c r="W22" s="706"/>
      <c r="X22" s="706"/>
      <c r="Y22" s="209"/>
      <c r="Z22" s="209"/>
      <c r="AA22" s="209"/>
      <c r="AB22" s="209"/>
      <c r="AC22" s="209"/>
      <c r="AD22" s="459"/>
      <c r="AE22" s="459"/>
    </row>
    <row r="23" spans="1:31" s="10" customFormat="1" ht="14.25" customHeight="1" thickBot="1">
      <c r="A23" s="39"/>
      <c r="B23" s="188" t="s">
        <v>236</v>
      </c>
      <c r="C23" s="189"/>
      <c r="D23" s="189"/>
      <c r="E23" s="189"/>
      <c r="F23" s="190"/>
      <c r="G23" s="191"/>
      <c r="H23" s="178">
        <v>1</v>
      </c>
      <c r="I23" s="179" t="s">
        <v>118</v>
      </c>
      <c r="J23" s="183"/>
      <c r="K23" s="165" t="s">
        <v>124</v>
      </c>
      <c r="L23" s="192" t="str">
        <f>IF(Personalaufwendungen!H26&gt;0,'Allgemeine Angaben'!$L$44/Personalaufwendungen!H26,"")</f>
        <v/>
      </c>
      <c r="M23" s="46"/>
      <c r="N23" s="718"/>
      <c r="O23" s="706"/>
      <c r="P23" s="706"/>
      <c r="Q23" s="725"/>
      <c r="R23" s="735"/>
      <c r="S23" s="735"/>
      <c r="T23" s="735"/>
      <c r="U23" s="735"/>
      <c r="V23" s="735"/>
      <c r="W23" s="706"/>
      <c r="X23" s="706"/>
      <c r="Y23" s="209"/>
      <c r="Z23" s="968"/>
      <c r="AA23" s="968"/>
      <c r="AB23" s="968"/>
      <c r="AC23" s="968"/>
      <c r="AD23" s="459"/>
      <c r="AE23" s="459"/>
    </row>
    <row r="24" spans="1:31" s="10" customFormat="1" ht="12.75" customHeight="1">
      <c r="A24" s="39"/>
      <c r="B24" s="484" t="str">
        <f>IF(J23="","",IF($J$23&lt;$N$72,"geforderte PR Betreuung liegt außerhalb der Rahmenvertragsempfehlung, bitte begründen",IF($J$23&gt;$O$72,"geforderte PR Betreuung liegt außerhalb der Rahmenvertragsempfehlung, bitte begründen bzw. korrigieren","")))</f>
        <v/>
      </c>
      <c r="C24" s="59"/>
      <c r="D24" s="116"/>
      <c r="E24" s="116"/>
      <c r="F24" s="446"/>
      <c r="J24" s="164"/>
      <c r="K24" s="648"/>
      <c r="M24" s="46"/>
      <c r="N24" s="719"/>
      <c r="O24" s="706"/>
      <c r="P24" s="706"/>
      <c r="Q24" s="1818" t="s">
        <v>352</v>
      </c>
      <c r="R24" s="736">
        <v>125</v>
      </c>
      <c r="S24" s="736">
        <v>770</v>
      </c>
      <c r="T24" s="736">
        <v>1262</v>
      </c>
      <c r="U24" s="736">
        <v>1775</v>
      </c>
      <c r="V24" s="737">
        <v>2005</v>
      </c>
      <c r="W24" s="706"/>
      <c r="X24" s="706"/>
      <c r="Y24" s="969"/>
      <c r="Z24" s="969"/>
      <c r="AA24" s="969"/>
      <c r="AB24" s="969"/>
      <c r="AC24" s="674"/>
      <c r="AD24" s="459"/>
      <c r="AE24" s="459"/>
    </row>
    <row r="25" spans="1:31" s="10" customFormat="1" ht="12.75" customHeight="1">
      <c r="A25" s="39"/>
      <c r="B25" s="635"/>
      <c r="C25" s="635"/>
      <c r="D25" s="116"/>
      <c r="E25" s="116"/>
      <c r="F25" s="446"/>
      <c r="J25" s="164"/>
      <c r="M25" s="46"/>
      <c r="N25" s="717"/>
      <c r="O25" s="706"/>
      <c r="P25" s="706"/>
      <c r="Q25" s="1819"/>
      <c r="R25" s="738"/>
      <c r="S25" s="738"/>
      <c r="T25" s="738"/>
      <c r="U25" s="738"/>
      <c r="V25" s="739"/>
      <c r="W25" s="706"/>
      <c r="X25" s="706"/>
      <c r="Y25" s="209"/>
      <c r="Z25" s="209"/>
      <c r="AA25" s="209"/>
      <c r="AB25" s="209"/>
      <c r="AC25" s="209"/>
      <c r="AD25" s="459"/>
      <c r="AE25" s="459"/>
    </row>
    <row r="26" spans="1:31" s="10" customFormat="1" ht="14.25" customHeight="1">
      <c r="A26" s="39"/>
      <c r="B26" s="196" t="s">
        <v>251</v>
      </c>
      <c r="C26" s="197"/>
      <c r="D26" s="197"/>
      <c r="E26" s="197"/>
      <c r="F26" s="197"/>
      <c r="G26" s="198"/>
      <c r="H26" s="178">
        <v>1</v>
      </c>
      <c r="I26" s="179" t="s">
        <v>118</v>
      </c>
      <c r="J26" s="199">
        <v>20</v>
      </c>
      <c r="K26" s="59"/>
      <c r="L26" s="184">
        <f>'Allgemeine Angaben'!L44/J26</f>
        <v>0</v>
      </c>
      <c r="M26" s="46"/>
      <c r="N26" s="720"/>
      <c r="O26" s="706"/>
      <c r="P26" s="706"/>
      <c r="Q26" s="1819"/>
      <c r="R26" s="740"/>
      <c r="S26" s="741">
        <v>1</v>
      </c>
      <c r="T26" s="742">
        <f>T24/S24</f>
        <v>1.638961038961039</v>
      </c>
      <c r="U26" s="742">
        <f>U24/S24</f>
        <v>2.3051948051948052</v>
      </c>
      <c r="V26" s="743">
        <f>V24/S24</f>
        <v>2.6038961038961039</v>
      </c>
      <c r="W26" s="706"/>
      <c r="X26" s="706"/>
      <c r="Y26" s="209"/>
      <c r="Z26" s="209"/>
      <c r="AA26" s="209"/>
      <c r="AB26" s="209"/>
      <c r="AC26" s="209"/>
      <c r="AD26" s="459"/>
      <c r="AE26" s="459"/>
    </row>
    <row r="27" spans="1:31" s="10" customFormat="1" ht="9.9499999999999993" customHeight="1" thickBot="1">
      <c r="A27" s="39"/>
      <c r="B27" s="116"/>
      <c r="C27" s="116"/>
      <c r="D27" s="116"/>
      <c r="E27" s="116"/>
      <c r="F27" s="116"/>
      <c r="J27" s="164"/>
      <c r="M27" s="46"/>
      <c r="N27" s="719"/>
      <c r="O27" s="706"/>
      <c r="P27" s="706"/>
      <c r="Q27" s="1820"/>
      <c r="R27" s="744"/>
      <c r="S27" s="745"/>
      <c r="T27" s="745">
        <f>T24/S24-1</f>
        <v>0.63896103896103895</v>
      </c>
      <c r="U27" s="745">
        <f t="shared" ref="U27:V27" si="1">U24/T24-1</f>
        <v>0.40649762282091917</v>
      </c>
      <c r="V27" s="746">
        <f t="shared" si="1"/>
        <v>0.12957746478873244</v>
      </c>
      <c r="W27" s="706"/>
      <c r="X27" s="706"/>
      <c r="Y27" s="209"/>
      <c r="Z27" s="209"/>
      <c r="AA27" s="209"/>
      <c r="AB27" s="209"/>
      <c r="AC27" s="209"/>
      <c r="AD27" s="459"/>
      <c r="AE27" s="459"/>
    </row>
    <row r="28" spans="1:31" s="10" customFormat="1" ht="14.25" customHeight="1">
      <c r="A28" s="39"/>
      <c r="B28" s="188" t="s">
        <v>125</v>
      </c>
      <c r="C28" s="189"/>
      <c r="D28" s="189"/>
      <c r="E28" s="189"/>
      <c r="F28" s="193"/>
      <c r="G28" s="182"/>
      <c r="H28" s="123">
        <v>1</v>
      </c>
      <c r="I28" s="179" t="s">
        <v>118</v>
      </c>
      <c r="J28" s="183"/>
      <c r="K28" s="165" t="s">
        <v>124</v>
      </c>
      <c r="L28" s="192" t="str">
        <f>IF(Personalaufwendungen!H38&gt;0,'Allgemeine Angaben'!$L$44/Personalaufwendungen!H38,"")</f>
        <v/>
      </c>
      <c r="M28" s="46"/>
      <c r="N28" s="719"/>
      <c r="O28" s="706"/>
      <c r="P28" s="706"/>
      <c r="Q28" s="706"/>
      <c r="R28" s="747"/>
      <c r="S28" s="747"/>
      <c r="T28" s="747"/>
      <c r="U28" s="747"/>
      <c r="V28" s="747"/>
      <c r="W28" s="706"/>
      <c r="X28" s="706"/>
      <c r="Y28" s="209"/>
      <c r="Z28" s="209"/>
      <c r="AA28" s="209"/>
      <c r="AB28" s="209"/>
      <c r="AC28" s="209"/>
      <c r="AD28" s="459"/>
      <c r="AE28" s="459"/>
    </row>
    <row r="29" spans="1:31" s="10" customFormat="1" ht="13.5" customHeight="1">
      <c r="A29" s="39"/>
      <c r="B29" s="116"/>
      <c r="C29" s="116"/>
      <c r="D29" s="116"/>
      <c r="E29" s="116"/>
      <c r="F29" s="116"/>
      <c r="J29" s="164"/>
      <c r="M29" s="46"/>
      <c r="N29" s="893" t="s">
        <v>506</v>
      </c>
      <c r="O29" s="209"/>
      <c r="P29" s="209"/>
      <c r="Q29" s="1816"/>
      <c r="R29" s="977" t="s">
        <v>630</v>
      </c>
      <c r="S29" s="670"/>
      <c r="T29" s="670"/>
      <c r="U29" s="670"/>
      <c r="V29" s="670"/>
      <c r="W29" s="209"/>
      <c r="X29" s="209"/>
      <c r="Y29" s="209"/>
      <c r="Z29" s="209"/>
      <c r="AA29" s="209"/>
      <c r="AB29" s="209"/>
      <c r="AC29" s="209"/>
      <c r="AD29" s="459"/>
      <c r="AE29" s="459"/>
    </row>
    <row r="30" spans="1:31" s="10" customFormat="1" ht="14.25" customHeight="1">
      <c r="A30" s="39"/>
      <c r="B30" s="188" t="s">
        <v>126</v>
      </c>
      <c r="C30" s="189"/>
      <c r="D30" s="189"/>
      <c r="E30" s="189"/>
      <c r="F30" s="193"/>
      <c r="G30" s="182"/>
      <c r="H30" s="178">
        <v>1</v>
      </c>
      <c r="I30" s="179" t="s">
        <v>118</v>
      </c>
      <c r="J30" s="183"/>
      <c r="K30" s="165" t="s">
        <v>124</v>
      </c>
      <c r="L30" s="192" t="str">
        <f>IF(Personalaufwendungen!H43&gt;0,'Allgemeine Angaben'!$L$44/Personalaufwendungen!H43,"")</f>
        <v/>
      </c>
      <c r="M30" s="46"/>
      <c r="N30" s="699" t="s">
        <v>461</v>
      </c>
      <c r="O30" s="209"/>
      <c r="P30" s="209"/>
      <c r="Q30" s="1816"/>
      <c r="R30" s="986"/>
      <c r="S30" s="701"/>
      <c r="T30" s="701"/>
      <c r="U30" s="701"/>
      <c r="V30" s="701"/>
      <c r="W30" s="209"/>
      <c r="X30" s="209"/>
      <c r="Y30" s="209"/>
      <c r="Z30" s="209"/>
      <c r="AA30" s="209"/>
      <c r="AB30" s="209"/>
      <c r="AC30" s="209"/>
    </row>
    <row r="31" spans="1:31" s="10" customFormat="1" ht="9.9499999999999993" customHeight="1">
      <c r="A31" s="39"/>
      <c r="B31" s="116"/>
      <c r="C31" s="116"/>
      <c r="D31" s="116"/>
      <c r="E31" s="116"/>
      <c r="F31" s="116"/>
      <c r="J31" s="164"/>
      <c r="M31" s="46"/>
      <c r="N31" s="699" t="s">
        <v>460</v>
      </c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</row>
    <row r="32" spans="1:31" s="10" customFormat="1" ht="14.25" customHeight="1">
      <c r="A32" s="39"/>
      <c r="B32" s="188" t="s">
        <v>55</v>
      </c>
      <c r="C32" s="189"/>
      <c r="D32" s="189"/>
      <c r="E32" s="189"/>
      <c r="F32" s="193"/>
      <c r="G32" s="182"/>
      <c r="H32" s="178">
        <v>1</v>
      </c>
      <c r="I32" s="179" t="s">
        <v>118</v>
      </c>
      <c r="J32" s="183"/>
      <c r="K32" s="165" t="s">
        <v>124</v>
      </c>
      <c r="L32" s="192" t="str">
        <f>IF(Personalaufwendungen!H45&gt;0,'Allgemeine Angaben'!$L$44/Personalaufwendungen!H45,"")</f>
        <v/>
      </c>
      <c r="M32" s="46"/>
      <c r="N32" s="699" t="s">
        <v>462</v>
      </c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</row>
    <row r="33" spans="1:29" s="10" customFormat="1" ht="9.9499999999999993" customHeight="1" thickBot="1">
      <c r="A33" s="39"/>
      <c r="B33" s="116"/>
      <c r="C33" s="116"/>
      <c r="D33" s="116"/>
      <c r="E33" s="116"/>
      <c r="F33" s="116"/>
      <c r="J33" s="164"/>
      <c r="M33" s="46"/>
      <c r="N33" s="977"/>
      <c r="O33" s="209"/>
      <c r="P33" s="209"/>
      <c r="Q33" s="209"/>
      <c r="R33" s="209"/>
      <c r="S33" s="209"/>
      <c r="T33" s="209"/>
      <c r="U33" s="209"/>
      <c r="V33" s="209"/>
      <c r="W33" s="209"/>
      <c r="X33" s="748"/>
      <c r="Y33" s="748"/>
      <c r="Z33" s="748"/>
      <c r="AA33" s="209"/>
      <c r="AB33" s="209"/>
      <c r="AC33" s="209"/>
    </row>
    <row r="34" spans="1:29" s="10" customFormat="1" ht="14.25" customHeight="1">
      <c r="A34" s="39"/>
      <c r="B34" s="188" t="s">
        <v>57</v>
      </c>
      <c r="C34" s="189"/>
      <c r="D34" s="189"/>
      <c r="E34" s="189"/>
      <c r="F34" s="193"/>
      <c r="G34" s="182"/>
      <c r="H34" s="178">
        <v>1</v>
      </c>
      <c r="I34" s="179" t="s">
        <v>118</v>
      </c>
      <c r="J34" s="183"/>
      <c r="K34" s="165" t="s">
        <v>124</v>
      </c>
      <c r="L34" s="192" t="str">
        <f>IF(Personalaufwendungen!H47&gt;0,'Allgemeine Angaben'!$L$44/Personalaufwendungen!H47,"")</f>
        <v/>
      </c>
      <c r="M34" s="46"/>
      <c r="N34" s="496" t="s">
        <v>338</v>
      </c>
      <c r="O34" s="460" t="s">
        <v>351</v>
      </c>
      <c r="P34" s="461"/>
      <c r="Q34" s="461" t="s">
        <v>341</v>
      </c>
      <c r="R34" s="461"/>
      <c r="S34" s="461"/>
      <c r="T34" s="461"/>
      <c r="U34" s="461"/>
      <c r="V34" s="461"/>
      <c r="W34" s="461"/>
      <c r="X34" s="464"/>
      <c r="Y34" s="464"/>
      <c r="Z34" s="464"/>
      <c r="AA34" s="462" t="s">
        <v>343</v>
      </c>
      <c r="AB34" s="462"/>
      <c r="AC34" s="463"/>
    </row>
    <row r="35" spans="1:29" s="10" customFormat="1" ht="9.9499999999999993" customHeight="1">
      <c r="A35" s="39"/>
      <c r="B35" s="116"/>
      <c r="C35" s="116"/>
      <c r="D35" s="116"/>
      <c r="E35" s="116"/>
      <c r="F35" s="116"/>
      <c r="J35" s="164"/>
      <c r="M35" s="46"/>
      <c r="N35" s="497">
        <v>1</v>
      </c>
      <c r="O35" s="490">
        <f>IF(Belegung!E26&lt;&gt;0,Forderung!J9,0)</f>
        <v>0</v>
      </c>
      <c r="P35" s="464"/>
      <c r="Q35" s="464" t="s">
        <v>342</v>
      </c>
      <c r="R35" s="464"/>
      <c r="S35" s="464"/>
      <c r="T35" s="464"/>
      <c r="U35" s="464"/>
      <c r="V35" s="464"/>
      <c r="W35" s="464"/>
      <c r="X35" s="464"/>
      <c r="Y35" s="464"/>
      <c r="Z35" s="464"/>
      <c r="AA35" s="550"/>
      <c r="AB35" s="464"/>
      <c r="AC35" s="465"/>
    </row>
    <row r="36" spans="1:29" s="10" customFormat="1" ht="14.25" customHeight="1">
      <c r="A36" s="39"/>
      <c r="B36" s="188" t="s">
        <v>127</v>
      </c>
      <c r="C36" s="189"/>
      <c r="D36" s="189"/>
      <c r="E36" s="189"/>
      <c r="F36" s="189"/>
      <c r="G36" s="194" t="s">
        <v>128</v>
      </c>
      <c r="H36" s="178"/>
      <c r="I36" s="179"/>
      <c r="J36" s="168"/>
      <c r="L36" s="195" t="str">
        <f>IF(Personalaufwendungen!H66&gt;0,Personalaufwendungen!H66+Personalaufwendungen!H68,IF(Personalaufwendungen!H68&gt;0,Personalaufwendungen!H66+Personalaufwendungen!H68,""))</f>
        <v/>
      </c>
      <c r="M36" s="46"/>
      <c r="N36" s="497">
        <v>2</v>
      </c>
      <c r="O36" s="490">
        <f>IF(Belegung!E27&lt;&gt;0,Forderung!J11,0)</f>
        <v>0</v>
      </c>
      <c r="P36" s="464"/>
      <c r="Q36" s="464"/>
      <c r="R36" s="464"/>
      <c r="S36" s="464"/>
      <c r="T36" s="464"/>
      <c r="U36" s="464"/>
      <c r="V36" s="464"/>
      <c r="W36" s="464"/>
      <c r="X36" s="464"/>
      <c r="Y36" s="464"/>
      <c r="Z36" s="464"/>
      <c r="AA36" s="464"/>
      <c r="AB36" s="464"/>
      <c r="AC36" s="465"/>
    </row>
    <row r="37" spans="1:29" s="10" customFormat="1" ht="12.75" customHeight="1" thickBot="1">
      <c r="A37" s="39"/>
      <c r="B37" s="116"/>
      <c r="C37" s="116"/>
      <c r="D37" s="116"/>
      <c r="E37" s="116"/>
      <c r="F37" s="116"/>
      <c r="J37" s="164"/>
      <c r="M37" s="46"/>
      <c r="N37" s="497">
        <v>3</v>
      </c>
      <c r="O37" s="490">
        <f>IF(Belegung!E28&lt;&gt;0,Forderung!J13,0)</f>
        <v>0</v>
      </c>
      <c r="P37" s="464"/>
      <c r="Q37" s="464"/>
      <c r="R37" s="464"/>
      <c r="S37" s="464"/>
      <c r="T37" s="464"/>
      <c r="U37" s="464"/>
      <c r="V37" s="464"/>
      <c r="W37" s="464"/>
      <c r="X37" s="464"/>
      <c r="Y37" s="464"/>
      <c r="Z37" s="464"/>
      <c r="AA37" s="464"/>
      <c r="AB37" s="464"/>
      <c r="AC37" s="465"/>
    </row>
    <row r="38" spans="1:29" s="10" customFormat="1" ht="14.25" customHeight="1">
      <c r="A38" s="39"/>
      <c r="B38" s="632"/>
      <c r="C38" s="632"/>
      <c r="D38" s="632"/>
      <c r="E38" s="632"/>
      <c r="F38" s="632"/>
      <c r="G38" s="632"/>
      <c r="H38" s="633"/>
      <c r="I38" s="634"/>
      <c r="J38" s="1524"/>
      <c r="K38" s="635"/>
      <c r="L38" s="486"/>
      <c r="M38" s="503"/>
      <c r="N38" s="497">
        <v>4</v>
      </c>
      <c r="O38" s="490">
        <f>IF(Belegung!E29&lt;&gt;0,Forderung!J15,0)</f>
        <v>0</v>
      </c>
      <c r="P38" s="464"/>
      <c r="Q38" s="482" t="s">
        <v>355</v>
      </c>
      <c r="R38" s="461"/>
      <c r="S38" s="489">
        <v>1</v>
      </c>
      <c r="T38" s="474"/>
      <c r="U38" s="464"/>
      <c r="V38" s="464"/>
      <c r="W38" s="464"/>
      <c r="X38" s="464"/>
      <c r="Y38" s="464"/>
      <c r="Z38" s="464"/>
      <c r="AA38" s="464"/>
      <c r="AB38" s="464"/>
      <c r="AC38" s="465"/>
    </row>
    <row r="39" spans="1:29" s="10" customFormat="1" ht="14.25" customHeight="1" thickBot="1">
      <c r="A39" s="39"/>
      <c r="B39" s="200"/>
      <c r="C39" s="200"/>
      <c r="D39" s="200"/>
      <c r="E39" s="200"/>
      <c r="F39" s="200"/>
      <c r="G39" s="200"/>
      <c r="H39" s="178"/>
      <c r="I39" s="178"/>
      <c r="J39" s="178"/>
      <c r="K39" s="178"/>
      <c r="L39" s="178"/>
      <c r="M39" s="46"/>
      <c r="N39" s="498">
        <v>5</v>
      </c>
      <c r="O39" s="491">
        <f>IF(Belegung!E30&lt;&gt;0,Forderung!J17,0)</f>
        <v>0</v>
      </c>
      <c r="P39" s="464"/>
      <c r="Q39" s="702" t="s">
        <v>451</v>
      </c>
      <c r="R39" s="478"/>
      <c r="S39" s="478"/>
      <c r="T39" s="479"/>
      <c r="U39" s="464"/>
      <c r="V39" s="464"/>
      <c r="W39" s="464"/>
      <c r="X39" s="464"/>
      <c r="Y39" s="464"/>
      <c r="Z39" s="464"/>
      <c r="AA39" s="464"/>
      <c r="AB39" s="464"/>
      <c r="AC39" s="465"/>
    </row>
    <row r="40" spans="1:29" s="10" customFormat="1" ht="14.25" customHeight="1" thickBot="1">
      <c r="A40" s="39"/>
      <c r="C40" s="10" t="s">
        <v>113</v>
      </c>
      <c r="H40" s="201"/>
      <c r="K40" s="166"/>
      <c r="L40" s="1827"/>
      <c r="M40" s="167"/>
      <c r="N40" s="499"/>
      <c r="O40" s="466"/>
      <c r="P40" s="467"/>
      <c r="Q40" s="468"/>
      <c r="R40" s="469"/>
      <c r="S40" s="470"/>
      <c r="T40" s="464"/>
      <c r="U40" s="464"/>
      <c r="V40" s="464"/>
      <c r="W40" s="464"/>
      <c r="X40" s="471"/>
      <c r="Y40" s="471"/>
      <c r="Z40" s="471"/>
      <c r="AA40" s="471"/>
      <c r="AB40" s="464"/>
      <c r="AC40" s="465"/>
    </row>
    <row r="41" spans="1:29" s="10" customFormat="1" ht="14.25" customHeight="1">
      <c r="A41" s="39"/>
      <c r="B41" s="202" t="s">
        <v>129</v>
      </c>
      <c r="G41" s="203"/>
      <c r="H41" s="201"/>
      <c r="K41" s="166"/>
      <c r="L41" s="1827"/>
      <c r="M41" s="167"/>
      <c r="N41" s="472" t="s">
        <v>344</v>
      </c>
      <c r="O41" s="472"/>
      <c r="P41" s="472"/>
      <c r="Q41" s="473" t="s">
        <v>359</v>
      </c>
      <c r="R41" s="473"/>
      <c r="S41" s="461"/>
      <c r="T41" s="473"/>
      <c r="U41" s="473"/>
      <c r="V41" s="461"/>
      <c r="W41" s="474"/>
      <c r="X41" s="464"/>
      <c r="Y41" s="464" t="s">
        <v>349</v>
      </c>
      <c r="Z41" s="464"/>
      <c r="AA41" s="471"/>
      <c r="AB41" s="464"/>
      <c r="AC41" s="465"/>
    </row>
    <row r="42" spans="1:29" s="10" customFormat="1" ht="14.25" customHeight="1">
      <c r="A42" s="39"/>
      <c r="F42" s="304"/>
      <c r="J42" s="1824" t="str">
        <f>IF('Allgemeine Angaben'!L45&gt;0,"angebundene / integrierte KZP","")</f>
        <v/>
      </c>
      <c r="K42" s="1824"/>
      <c r="L42" s="1827"/>
      <c r="M42" s="46"/>
      <c r="N42" s="500"/>
      <c r="O42" s="475" t="s">
        <v>345</v>
      </c>
      <c r="P42" s="476" t="s">
        <v>346</v>
      </c>
      <c r="Q42" s="475" t="s">
        <v>353</v>
      </c>
      <c r="R42" s="652"/>
      <c r="S42" s="693"/>
      <c r="T42" s="548" t="s">
        <v>347</v>
      </c>
      <c r="U42" s="480"/>
      <c r="V42" s="476" t="s">
        <v>354</v>
      </c>
      <c r="W42" s="477"/>
      <c r="X42" s="464"/>
      <c r="Y42" s="464" t="s">
        <v>350</v>
      </c>
      <c r="Z42" s="464"/>
      <c r="AA42" s="464"/>
      <c r="AB42" s="464"/>
      <c r="AC42" s="465"/>
    </row>
    <row r="43" spans="1:29" s="10" customFormat="1" ht="6" customHeight="1">
      <c r="A43" s="39"/>
      <c r="J43" s="1824"/>
      <c r="K43" s="1824"/>
      <c r="L43" s="1296"/>
      <c r="M43" s="46"/>
      <c r="N43" s="1298"/>
      <c r="O43" s="1299"/>
      <c r="P43" s="468"/>
      <c r="Q43" s="1299"/>
      <c r="R43" s="1300"/>
      <c r="S43" s="1301"/>
      <c r="T43" s="1302"/>
      <c r="U43" s="481"/>
      <c r="V43" s="468"/>
      <c r="W43" s="465"/>
      <c r="X43" s="464"/>
      <c r="Y43" s="464"/>
      <c r="Z43" s="464"/>
      <c r="AA43" s="464"/>
      <c r="AB43" s="464"/>
      <c r="AC43" s="465"/>
    </row>
    <row r="44" spans="1:29" s="10" customFormat="1" ht="14.25" customHeight="1">
      <c r="A44" s="39"/>
      <c r="B44" s="170" t="s">
        <v>130</v>
      </c>
      <c r="F44" s="172" t="str">
        <f>IF(ISERROR('Gesamtkalkulation '!J50),"",'Gesamtkalkulation '!J50)</f>
        <v/>
      </c>
      <c r="G44" s="201"/>
      <c r="H44" s="78" t="s">
        <v>73</v>
      </c>
      <c r="J44" s="1824"/>
      <c r="K44" s="1824"/>
      <c r="L44" s="601"/>
      <c r="M44" s="46"/>
      <c r="N44" s="501"/>
      <c r="O44" s="494" t="b">
        <f>IF(O35&gt;0,1,IF(O36&gt;0,2,IF(O37&gt;0,3,IF(O38&gt;0,4,IF(O39&gt;0,5)))))</f>
        <v>0</v>
      </c>
      <c r="P44" s="495" t="b">
        <f>IF(O44=1,O35,IF(O44=2,O36,IF(O44=3,O37,IF(O44=4,O38,IF(O44=5,O39)))))</f>
        <v>0</v>
      </c>
      <c r="Q44" s="654" t="b">
        <f>IF(O44=1,P44,IF(O44=2,P44*R21/S21,IF(O44=3,P44*R21/T21,IF(O44=4,P44/U21*R21,IF(O44=5,P44/V21*R21)))))</f>
        <v>0</v>
      </c>
      <c r="R44" s="653"/>
      <c r="S44" s="694"/>
      <c r="T44" s="549" t="b">
        <f>Q44</f>
        <v>0</v>
      </c>
      <c r="U44" s="481"/>
      <c r="V44" s="468" t="s">
        <v>332</v>
      </c>
      <c r="W44" s="465"/>
      <c r="X44" s="464"/>
      <c r="Y44" s="464" t="s">
        <v>348</v>
      </c>
      <c r="Z44" s="464"/>
      <c r="AA44" s="464"/>
      <c r="AB44" s="464"/>
      <c r="AC44" s="465"/>
    </row>
    <row r="45" spans="1:29" s="10" customFormat="1" ht="14.25" customHeight="1">
      <c r="A45" s="39"/>
      <c r="B45" s="1297" t="s">
        <v>131</v>
      </c>
      <c r="J45" s="1526"/>
      <c r="M45" s="46"/>
      <c r="N45" s="464"/>
      <c r="O45" s="494" t="b">
        <f>IF(O36&gt;0,2,IF(O37&gt;0,3,IF(O35&gt;0,1,IF(O38&gt;0,4,IF(O39&gt;0,5)))))</f>
        <v>0</v>
      </c>
      <c r="P45" s="495" t="b">
        <f>IF(O45=2,O36,IF(O45=3,O37,IF(O45=1,O35,IF(O45=4,O38,IF(O45=5,O39)))))</f>
        <v>0</v>
      </c>
      <c r="Q45" s="654" t="b">
        <f>IF(O45=2,P45,IF(O45=3,P45*S21/T21,IF(O45=1,P45*S21/R21,IF(O45=4,P45/U21*S21,IF(O45=5,P45/V21*S21)))))</f>
        <v>0</v>
      </c>
      <c r="R45" s="653"/>
      <c r="S45" s="694"/>
      <c r="T45" s="549" t="b">
        <f t="shared" ref="T45:T49" si="2">Q45</f>
        <v>0</v>
      </c>
      <c r="U45" s="481"/>
      <c r="V45" s="468" t="s">
        <v>336</v>
      </c>
      <c r="W45" s="465"/>
      <c r="X45" s="464"/>
      <c r="Y45" s="464" t="s">
        <v>364</v>
      </c>
      <c r="Z45" s="464"/>
      <c r="AA45" s="464"/>
      <c r="AB45" s="464"/>
      <c r="AC45" s="465"/>
    </row>
    <row r="46" spans="1:29" s="10" customFormat="1" ht="14.25" customHeight="1">
      <c r="A46" s="39"/>
      <c r="B46" s="1297"/>
      <c r="M46" s="46"/>
      <c r="N46" s="464"/>
      <c r="O46" s="494"/>
      <c r="P46" s="495"/>
      <c r="Q46" s="654"/>
      <c r="R46" s="653"/>
      <c r="S46" s="694"/>
      <c r="T46" s="549"/>
      <c r="U46" s="481"/>
      <c r="V46" s="468"/>
      <c r="W46" s="465"/>
      <c r="X46" s="464"/>
      <c r="Y46" s="464"/>
      <c r="Z46" s="464"/>
      <c r="AA46" s="464"/>
      <c r="AB46" s="464"/>
      <c r="AC46" s="465"/>
    </row>
    <row r="47" spans="1:29" s="10" customFormat="1" ht="14.25" customHeight="1">
      <c r="A47" s="39"/>
      <c r="B47" s="170" t="s">
        <v>132</v>
      </c>
      <c r="C47" s="1303" t="s">
        <v>133</v>
      </c>
      <c r="D47" s="182"/>
      <c r="F47" s="172" t="str">
        <f>IF('Gesamtkalkulation '!H52&gt;0,'Gesamtkalkulation '!H52,"")</f>
        <v/>
      </c>
      <c r="H47" s="78" t="s">
        <v>73</v>
      </c>
      <c r="J47" s="172" t="str">
        <f>IFERROR('Gesamtkalkulation '!H54,"")</f>
        <v/>
      </c>
      <c r="K47" s="78" t="s">
        <v>73</v>
      </c>
      <c r="L47" s="1527" t="str">
        <f>IFERROR('Gesamtkalkulation ab xxx'!H54,"")</f>
        <v/>
      </c>
      <c r="M47" s="46"/>
      <c r="N47" s="464"/>
      <c r="O47" s="494" t="b">
        <f>IF(O37&gt;0,3,IF(O36&gt;0,2,IF(O38&gt;0,4,IF(O39&gt;0,5,IF(O35&gt;0,1)))))</f>
        <v>0</v>
      </c>
      <c r="P47" s="495" t="b">
        <f>IF(O47=3,O37,IF(O47=2,O36,IF(O47=4,O38,IF(O47=5,O39,IF(O47=1,O35)))))</f>
        <v>0</v>
      </c>
      <c r="Q47" s="654" t="b">
        <f>IF(O47=3,P47,IF(O47=2,P47/S21*T21,IF(O47=4,P47/U21*T21,IF(O47=5,P47/V21*T21,IF(O47=1,P47*T21/R21)))))</f>
        <v>0</v>
      </c>
      <c r="R47" s="653"/>
      <c r="S47" s="694"/>
      <c r="T47" s="549" t="b">
        <f t="shared" si="2"/>
        <v>0</v>
      </c>
      <c r="U47" s="481"/>
      <c r="V47" s="468" t="s">
        <v>335</v>
      </c>
      <c r="W47" s="465"/>
      <c r="X47" s="464"/>
      <c r="Y47" s="703" t="s">
        <v>455</v>
      </c>
      <c r="Z47" s="464"/>
      <c r="AA47" s="464"/>
      <c r="AB47" s="464"/>
      <c r="AC47" s="465"/>
    </row>
    <row r="48" spans="1:29" s="10" customFormat="1" ht="13.5" customHeight="1">
      <c r="A48" s="39"/>
      <c r="B48" s="116"/>
      <c r="C48" s="116"/>
      <c r="E48" s="116"/>
      <c r="F48" s="164"/>
      <c r="J48" s="164"/>
      <c r="L48" s="1524"/>
      <c r="M48" s="46"/>
      <c r="N48" s="464"/>
      <c r="O48" s="494" t="b">
        <f>IF(O38&gt;0,4,IF(O37&gt;0,3,IF(O39&gt;0,5,IF(O36&gt;0,2,IF(O35&gt;0,1)))))</f>
        <v>0</v>
      </c>
      <c r="P48" s="495" t="b">
        <f>IF(O48=4,O38,IF(O48=3,O37,IF(O48=5,O39,IF(O48=2,O36,IF(O48=1,O35)))))</f>
        <v>0</v>
      </c>
      <c r="Q48" s="654" t="b">
        <f>IF(O48=4,P48,IF(O48=3,P48/T21*U21,IF(O48=5,P48/V21*U21,IF(O48=2,P48/S21*U21,IF(O48=1,P48/R21*U21)))))</f>
        <v>0</v>
      </c>
      <c r="R48" s="653"/>
      <c r="S48" s="694"/>
      <c r="T48" s="549" t="b">
        <f t="shared" si="2"/>
        <v>0</v>
      </c>
      <c r="U48" s="481"/>
      <c r="V48" s="468" t="s">
        <v>334</v>
      </c>
      <c r="W48" s="465"/>
      <c r="X48" s="464"/>
      <c r="Y48" s="703" t="s">
        <v>456</v>
      </c>
      <c r="Z48" s="464"/>
      <c r="AA48" s="464"/>
      <c r="AB48" s="464"/>
      <c r="AC48" s="465"/>
    </row>
    <row r="49" spans="1:29" s="10" customFormat="1" ht="14.25" customHeight="1">
      <c r="A49" s="39"/>
      <c r="C49" s="1303" t="s">
        <v>134</v>
      </c>
      <c r="D49" s="182"/>
      <c r="F49" s="172" t="str">
        <f>IF(ISERROR('Gesamtkalkulation '!J52),"",'Gesamtkalkulation '!J52)</f>
        <v/>
      </c>
      <c r="H49" s="78" t="s">
        <v>73</v>
      </c>
      <c r="J49" s="172" t="str">
        <f>IFERROR('Gesamtkalkulation '!J54,"")</f>
        <v/>
      </c>
      <c r="K49" s="78" t="s">
        <v>73</v>
      </c>
      <c r="L49" s="1527" t="str">
        <f>IFERROR('Gesamtkalkulation ab xxx'!J54,"")</f>
        <v/>
      </c>
      <c r="M49" s="46"/>
      <c r="N49" s="502"/>
      <c r="O49" s="494" t="b">
        <f>IF(O39&gt;0,5,IF(O38&gt;0,4,IF(O37&gt;0,3,IF(O36&gt;0,2,IF(O35&gt;0,1)))))</f>
        <v>0</v>
      </c>
      <c r="P49" s="495" t="b">
        <f>IF(O49=5,O39,IF(O49=4,O38,IF(O49=3,O37,IF(O49=2,O36,IF(O49=1,O35)))))</f>
        <v>0</v>
      </c>
      <c r="Q49" s="654" t="b">
        <f>IF(O49=5,P49,IF(O49=4,P49/U21*V21,IF(O49=3,P49/T21*V21,IF(O49=2,P49/S21*V21,IF(O49=1,P49/R21*V21)))))</f>
        <v>0</v>
      </c>
      <c r="R49" s="653"/>
      <c r="S49" s="694"/>
      <c r="T49" s="549" t="b">
        <f t="shared" si="2"/>
        <v>0</v>
      </c>
      <c r="U49" s="481"/>
      <c r="V49" s="468" t="s">
        <v>333</v>
      </c>
      <c r="W49" s="465"/>
      <c r="X49" s="464"/>
      <c r="Y49" s="703" t="s">
        <v>454</v>
      </c>
      <c r="Z49" s="464"/>
      <c r="AA49" s="464"/>
      <c r="AB49" s="464"/>
      <c r="AC49" s="465"/>
    </row>
    <row r="50" spans="1:29" s="10" customFormat="1" ht="9.9499999999999993" customHeight="1" thickBot="1">
      <c r="A50" s="39"/>
      <c r="B50" s="116"/>
      <c r="C50" s="116"/>
      <c r="D50" s="116"/>
      <c r="E50" s="116"/>
      <c r="F50" s="164"/>
      <c r="J50" s="164"/>
      <c r="L50" s="1524"/>
      <c r="M50" s="46"/>
      <c r="N50" s="478"/>
      <c r="O50" s="478"/>
      <c r="P50" s="478"/>
      <c r="Q50" s="478"/>
      <c r="R50" s="478"/>
      <c r="S50" s="478"/>
      <c r="T50" s="478"/>
      <c r="U50" s="478"/>
      <c r="V50" s="478"/>
      <c r="W50" s="479"/>
      <c r="X50" s="478"/>
      <c r="Y50" s="478"/>
      <c r="Z50" s="478"/>
      <c r="AA50" s="478"/>
      <c r="AB50" s="478"/>
      <c r="AC50" s="479"/>
    </row>
    <row r="51" spans="1:29" s="10" customFormat="1" ht="14.25" customHeight="1">
      <c r="A51" s="39"/>
      <c r="C51" s="1303" t="s">
        <v>135</v>
      </c>
      <c r="D51" s="182"/>
      <c r="F51" s="172" t="str">
        <f>IF(ISERROR('Gesamtkalkulation '!L52),"",'Gesamtkalkulation '!L52)</f>
        <v/>
      </c>
      <c r="H51" s="78" t="s">
        <v>73</v>
      </c>
      <c r="J51" s="172" t="str">
        <f>IFERROR('Gesamtkalkulation '!L54,"")</f>
        <v/>
      </c>
      <c r="K51" s="78" t="s">
        <v>73</v>
      </c>
      <c r="L51" s="1527" t="str">
        <f>IFERROR('Gesamtkalkulation ab xxx'!L54,"")</f>
        <v/>
      </c>
      <c r="M51" s="46"/>
      <c r="N51" s="768"/>
      <c r="O51" s="454"/>
      <c r="P51" s="209"/>
      <c r="Q51" s="209"/>
      <c r="R51" s="209"/>
      <c r="S51" s="209"/>
      <c r="T51" s="209"/>
      <c r="U51" s="209"/>
      <c r="V51" s="209"/>
      <c r="W51" s="209"/>
      <c r="X51" s="209"/>
      <c r="Y51" s="459"/>
      <c r="Z51" s="459"/>
    </row>
    <row r="52" spans="1:29" s="10" customFormat="1" ht="9.9499999999999993" customHeight="1">
      <c r="A52" s="39"/>
      <c r="B52" s="116"/>
      <c r="C52" s="116"/>
      <c r="D52" s="116"/>
      <c r="E52" s="116"/>
      <c r="F52" s="164"/>
      <c r="J52" s="164"/>
      <c r="L52" s="1524"/>
      <c r="M52" s="46"/>
      <c r="N52" s="699" t="s">
        <v>452</v>
      </c>
      <c r="O52" s="454"/>
      <c r="P52" s="209"/>
      <c r="Q52" s="209"/>
      <c r="R52" s="209"/>
      <c r="S52" s="209"/>
      <c r="T52" s="209"/>
      <c r="U52" s="209"/>
      <c r="V52" s="209"/>
      <c r="W52" s="209"/>
      <c r="X52" s="209"/>
      <c r="Y52" s="459"/>
      <c r="Z52" s="459"/>
    </row>
    <row r="53" spans="1:29" s="10" customFormat="1" ht="14.25" customHeight="1">
      <c r="A53" s="39"/>
      <c r="C53" s="1303" t="s">
        <v>136</v>
      </c>
      <c r="D53" s="182"/>
      <c r="F53" s="172" t="str">
        <f>IF(ISERROR('Gesamtkalkulation '!N52),"",'Gesamtkalkulation '!N52)</f>
        <v/>
      </c>
      <c r="H53" s="78" t="s">
        <v>73</v>
      </c>
      <c r="J53" s="172" t="str">
        <f>IFERROR('Gesamtkalkulation '!N54,"")</f>
        <v/>
      </c>
      <c r="K53" s="78" t="s">
        <v>73</v>
      </c>
      <c r="L53" s="1527" t="str">
        <f>IFERROR('Gesamtkalkulation ab xxx'!N54,"")</f>
        <v/>
      </c>
      <c r="M53" s="46"/>
      <c r="N53" s="698" t="s">
        <v>457</v>
      </c>
      <c r="O53" s="454"/>
      <c r="P53" s="209"/>
      <c r="Q53" s="209"/>
      <c r="R53" s="209"/>
      <c r="S53" s="209"/>
      <c r="T53" s="209"/>
      <c r="U53" s="209"/>
      <c r="V53" s="209"/>
      <c r="W53" s="209"/>
      <c r="X53" s="209"/>
      <c r="Y53" s="459"/>
      <c r="Z53" s="459"/>
    </row>
    <row r="54" spans="1:29" s="10" customFormat="1" ht="9.9499999999999993" customHeight="1">
      <c r="A54" s="39"/>
      <c r="B54" s="116"/>
      <c r="C54" s="116"/>
      <c r="D54" s="116"/>
      <c r="E54" s="116"/>
      <c r="F54" s="164"/>
      <c r="J54" s="164"/>
      <c r="L54" s="1524"/>
      <c r="M54" s="46"/>
      <c r="N54" s="698" t="s">
        <v>458</v>
      </c>
      <c r="O54" s="454"/>
      <c r="P54" s="209"/>
      <c r="Q54" s="209"/>
      <c r="R54" s="209"/>
      <c r="S54" s="209"/>
      <c r="T54" s="209"/>
      <c r="U54" s="209"/>
      <c r="V54" s="209"/>
      <c r="W54" s="209"/>
      <c r="X54" s="209"/>
      <c r="Y54" s="459"/>
      <c r="Z54" s="459"/>
    </row>
    <row r="55" spans="1:29" s="10" customFormat="1" ht="14.25" customHeight="1">
      <c r="A55" s="39"/>
      <c r="C55" s="1303" t="s">
        <v>137</v>
      </c>
      <c r="D55" s="182"/>
      <c r="F55" s="172" t="str">
        <f>IF(ISERROR('Gesamtkalkulation '!P52),"",'Gesamtkalkulation '!P52)</f>
        <v/>
      </c>
      <c r="H55" s="78" t="s">
        <v>73</v>
      </c>
      <c r="J55" s="172" t="str">
        <f>IFERROR('Gesamtkalkulation '!P54,"")</f>
        <v/>
      </c>
      <c r="K55" s="78" t="s">
        <v>73</v>
      </c>
      <c r="L55" s="1527" t="str">
        <f>IFERROR('Gesamtkalkulation ab xxx'!P54,"")</f>
        <v/>
      </c>
      <c r="M55" s="46"/>
      <c r="N55" s="698"/>
      <c r="O55" s="454"/>
      <c r="P55" s="209"/>
      <c r="Q55" s="209"/>
      <c r="R55" s="209"/>
      <c r="S55" s="209"/>
      <c r="T55" s="209"/>
      <c r="U55" s="209"/>
      <c r="V55" s="209"/>
      <c r="W55" s="209"/>
      <c r="X55" s="209"/>
      <c r="Y55" s="459"/>
      <c r="Z55" s="459"/>
    </row>
    <row r="56" spans="1:29" s="10" customFormat="1" ht="9.9499999999999993" customHeight="1">
      <c r="A56" s="39"/>
      <c r="B56" s="116"/>
      <c r="C56" s="116"/>
      <c r="D56" s="116"/>
      <c r="E56" s="116"/>
      <c r="F56" s="116"/>
      <c r="J56" s="164"/>
      <c r="L56" s="1524"/>
      <c r="M56" s="46"/>
      <c r="N56" s="952" t="s">
        <v>538</v>
      </c>
      <c r="O56" s="454"/>
      <c r="P56" s="209"/>
      <c r="Q56" s="209"/>
      <c r="R56" s="209"/>
      <c r="S56" s="209"/>
      <c r="T56" s="209"/>
      <c r="U56" s="209"/>
      <c r="V56" s="209"/>
      <c r="W56" s="209"/>
      <c r="X56" s="209"/>
      <c r="Y56" s="459"/>
      <c r="Z56" s="459"/>
    </row>
    <row r="57" spans="1:29" s="10" customFormat="1" ht="14.25" customHeight="1">
      <c r="A57" s="39"/>
      <c r="L57" s="1527"/>
      <c r="M57" s="46"/>
      <c r="N57" s="699"/>
      <c r="O57" s="754"/>
      <c r="P57" s="754"/>
      <c r="Q57" s="754"/>
      <c r="R57" s="754"/>
      <c r="S57" s="754"/>
      <c r="T57" s="213"/>
      <c r="U57" s="213"/>
      <c r="V57" s="209"/>
      <c r="W57" s="209"/>
      <c r="X57" s="209"/>
      <c r="Y57" s="459"/>
      <c r="Z57" s="459"/>
    </row>
    <row r="58" spans="1:29" s="10" customFormat="1" ht="14.25" customHeight="1">
      <c r="A58" s="39"/>
      <c r="D58" s="446"/>
      <c r="E58" s="446"/>
      <c r="F58" s="446"/>
      <c r="G58" s="446"/>
      <c r="H58" s="446"/>
      <c r="I58" s="446"/>
      <c r="J58" s="601"/>
      <c r="K58" s="408"/>
      <c r="L58" s="601"/>
      <c r="M58" s="46"/>
      <c r="N58" s="699"/>
      <c r="O58" s="754"/>
      <c r="P58" s="754"/>
      <c r="Q58" s="754"/>
      <c r="R58" s="754"/>
      <c r="S58" s="755"/>
      <c r="T58" s="213"/>
      <c r="U58" s="213"/>
      <c r="V58" s="209"/>
      <c r="W58" s="209"/>
      <c r="X58" s="209"/>
      <c r="Y58" s="459"/>
      <c r="Z58" s="459"/>
    </row>
    <row r="59" spans="1:29" s="10" customFormat="1" ht="9" customHeight="1">
      <c r="A59" s="39"/>
      <c r="B59" s="116"/>
      <c r="C59" s="116"/>
      <c r="D59" s="116"/>
      <c r="E59" s="116"/>
      <c r="F59" s="116"/>
      <c r="J59" s="164"/>
      <c r="L59" s="1524"/>
      <c r="M59" s="46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</row>
    <row r="60" spans="1:29" s="10" customFormat="1" ht="14.25" customHeight="1">
      <c r="A60" s="39"/>
      <c r="C60" s="1303" t="s">
        <v>804</v>
      </c>
      <c r="D60" s="1304"/>
      <c r="E60" s="116"/>
      <c r="F60" s="172" t="str">
        <f>IF(ISERROR('Gesamtkalkulation '!V52),"",'Gesamtkalkulation '!V52)</f>
        <v/>
      </c>
      <c r="H60" s="78" t="s">
        <v>73</v>
      </c>
      <c r="J60" s="172" t="str">
        <f>IFERROR('Gesamtkalkulation '!V54,"")</f>
        <v/>
      </c>
      <c r="K60" s="78" t="s">
        <v>73</v>
      </c>
      <c r="L60" s="1527" t="str">
        <f>IFERROR('Gesamtkalkulation ab xxx'!V54,"")</f>
        <v/>
      </c>
      <c r="M60" s="46"/>
      <c r="N60" s="756" t="s">
        <v>427</v>
      </c>
      <c r="O60" s="757"/>
      <c r="P60" s="757"/>
      <c r="Q60" s="757"/>
      <c r="R60" s="758"/>
      <c r="S60" s="772"/>
      <c r="T60" s="772"/>
      <c r="U60" s="772"/>
      <c r="V60" s="772"/>
      <c r="W60" s="772"/>
      <c r="X60" s="787"/>
      <c r="Y60" s="781"/>
      <c r="Z60" s="770"/>
      <c r="AA60" s="770"/>
      <c r="AB60" s="770"/>
      <c r="AC60" s="770"/>
    </row>
    <row r="61" spans="1:29" s="10" customFormat="1" ht="9.9499999999999993" customHeight="1">
      <c r="A61" s="39"/>
      <c r="B61" s="116"/>
      <c r="C61" s="116"/>
      <c r="D61" s="116"/>
      <c r="E61" s="116"/>
      <c r="F61" s="164"/>
      <c r="J61" s="164"/>
      <c r="L61" s="1524"/>
      <c r="M61" s="46"/>
      <c r="N61" s="759" t="s">
        <v>419</v>
      </c>
      <c r="O61" s="760"/>
      <c r="P61" s="760"/>
      <c r="Q61" s="763" t="s">
        <v>425</v>
      </c>
      <c r="R61" s="763">
        <f>'Allgemeine Angaben'!L44</f>
        <v>0</v>
      </c>
      <c r="S61" s="772"/>
      <c r="T61" s="772"/>
      <c r="U61" s="772"/>
      <c r="V61" s="772"/>
      <c r="W61" s="772"/>
      <c r="X61" s="772"/>
      <c r="Y61" s="770"/>
      <c r="Z61" s="770"/>
      <c r="AA61" s="770"/>
      <c r="AB61" s="770"/>
      <c r="AC61" s="770"/>
    </row>
    <row r="62" spans="1:29" s="10" customFormat="1" ht="14.25" customHeight="1">
      <c r="A62" s="39"/>
      <c r="B62" s="170" t="s">
        <v>139</v>
      </c>
      <c r="C62" s="1303" t="s">
        <v>803</v>
      </c>
      <c r="D62" s="182"/>
      <c r="F62" s="172" t="str">
        <f>IF(ISERROR('Gesamtkalkulation '!R52),"",'Gesamtkalkulation '!R52)</f>
        <v/>
      </c>
      <c r="H62" s="78" t="s">
        <v>73</v>
      </c>
      <c r="J62" s="172" t="str">
        <f>IFERROR('Gesamtkalkulation '!R54,"")</f>
        <v/>
      </c>
      <c r="K62" s="78" t="s">
        <v>73</v>
      </c>
      <c r="L62" s="1527" t="str">
        <f>IFERROR('Gesamtkalkulation ab xxx'!R54,"")</f>
        <v/>
      </c>
      <c r="M62" s="46"/>
      <c r="N62" s="759" t="s">
        <v>420</v>
      </c>
      <c r="O62" s="760"/>
      <c r="P62" s="760"/>
      <c r="Q62" s="760"/>
      <c r="R62" s="761"/>
      <c r="S62" s="772"/>
      <c r="T62" s="772"/>
      <c r="U62" s="772"/>
      <c r="V62" s="772"/>
      <c r="W62" s="775"/>
      <c r="X62" s="772"/>
      <c r="Y62" s="770"/>
      <c r="Z62" s="782"/>
      <c r="AA62" s="770"/>
      <c r="AB62" s="770"/>
      <c r="AC62" s="770"/>
    </row>
    <row r="63" spans="1:29" s="10" customFormat="1" ht="9.9499999999999993" customHeight="1">
      <c r="A63" s="39"/>
      <c r="B63" s="116"/>
      <c r="C63" s="116"/>
      <c r="D63" s="116"/>
      <c r="E63" s="116"/>
      <c r="F63" s="164"/>
      <c r="J63" s="164"/>
      <c r="L63" s="1524"/>
      <c r="M63" s="46"/>
      <c r="N63" s="763" t="s">
        <v>421</v>
      </c>
      <c r="O63" s="763" t="s">
        <v>422</v>
      </c>
      <c r="P63" s="764" t="s">
        <v>423</v>
      </c>
      <c r="Q63" s="765" t="s">
        <v>426</v>
      </c>
      <c r="R63" s="761"/>
      <c r="S63" s="772"/>
      <c r="T63" s="772"/>
      <c r="U63" s="772"/>
      <c r="V63" s="772"/>
      <c r="W63" s="772"/>
      <c r="X63" s="772"/>
      <c r="Y63" s="770"/>
      <c r="Z63" s="770"/>
      <c r="AA63" s="770"/>
      <c r="AB63" s="770"/>
      <c r="AC63" s="770"/>
    </row>
    <row r="64" spans="1:29" s="10" customFormat="1" ht="14.25" customHeight="1">
      <c r="A64" s="39"/>
      <c r="C64" s="1303" t="s">
        <v>802</v>
      </c>
      <c r="D64" s="182"/>
      <c r="F64" s="172" t="str">
        <f>IF(ISERROR('Gesamtkalkulation '!T52),"",'Gesamtkalkulation '!T52)</f>
        <v/>
      </c>
      <c r="H64" s="78" t="s">
        <v>73</v>
      </c>
      <c r="J64" s="172" t="str">
        <f>IFERROR('Gesamtkalkulation '!T54,"")</f>
        <v/>
      </c>
      <c r="K64" s="78" t="s">
        <v>73</v>
      </c>
      <c r="L64" s="1527" t="str">
        <f>IFERROR('Gesamtkalkulation ab xxx'!T54,"")</f>
        <v/>
      </c>
      <c r="M64" s="46"/>
      <c r="N64" s="763">
        <v>1</v>
      </c>
      <c r="O64" s="763">
        <v>40</v>
      </c>
      <c r="P64" s="763">
        <v>0.75</v>
      </c>
      <c r="Q64" s="763">
        <f>IF($R$61&lt;41,0.75,IF($R$61&lt;81,1,IF($R$61&lt;151,1.25,IF($R$61&gt;150,2,))))</f>
        <v>0.75</v>
      </c>
      <c r="R64" s="761"/>
      <c r="S64" s="772"/>
      <c r="T64" s="772"/>
      <c r="U64" s="772"/>
      <c r="V64" s="772"/>
      <c r="W64" s="772"/>
      <c r="X64" s="772"/>
      <c r="Y64" s="770"/>
      <c r="Z64" s="770"/>
      <c r="AA64" s="770"/>
      <c r="AB64" s="770"/>
      <c r="AC64" s="770"/>
    </row>
    <row r="65" spans="1:29" s="10" customFormat="1" ht="14.25" customHeight="1">
      <c r="A65" s="39"/>
      <c r="L65" s="78"/>
      <c r="M65" s="46"/>
      <c r="N65" s="763">
        <v>41</v>
      </c>
      <c r="O65" s="763">
        <v>80</v>
      </c>
      <c r="P65" s="763">
        <v>1</v>
      </c>
      <c r="Q65" s="761"/>
      <c r="R65" s="761"/>
      <c r="S65" s="772"/>
      <c r="T65" s="772"/>
      <c r="U65" s="772"/>
      <c r="V65" s="772"/>
      <c r="W65" s="772"/>
      <c r="X65" s="772"/>
      <c r="Y65" s="770"/>
      <c r="Z65" s="770"/>
      <c r="AA65" s="770"/>
      <c r="AB65" s="770"/>
      <c r="AC65" s="770"/>
    </row>
    <row r="66" spans="1:29" s="10" customFormat="1" ht="14.25" customHeight="1">
      <c r="A66" s="39"/>
      <c r="K66" s="78"/>
      <c r="L66" s="78"/>
      <c r="M66" s="46"/>
      <c r="N66" s="763">
        <v>81</v>
      </c>
      <c r="O66" s="763">
        <v>150</v>
      </c>
      <c r="P66" s="763">
        <v>1.25</v>
      </c>
      <c r="Q66" s="761"/>
      <c r="R66" s="761"/>
      <c r="S66" s="772"/>
      <c r="T66" s="772"/>
      <c r="U66" s="772"/>
      <c r="V66" s="772"/>
      <c r="W66" s="772"/>
      <c r="X66" s="772"/>
      <c r="Y66" s="770"/>
      <c r="Z66" s="770"/>
      <c r="AA66" s="770"/>
      <c r="AB66" s="770"/>
      <c r="AC66" s="770"/>
    </row>
    <row r="67" spans="1:29" s="10" customFormat="1" ht="14.25" customHeight="1">
      <c r="A67" s="850"/>
      <c r="B67" s="636"/>
      <c r="C67" s="459"/>
      <c r="D67" s="459"/>
      <c r="E67" s="459"/>
      <c r="F67" s="459"/>
      <c r="G67" s="459"/>
      <c r="H67" s="459"/>
      <c r="I67" s="459"/>
      <c r="J67" s="459"/>
      <c r="K67" s="459"/>
      <c r="M67" s="46"/>
      <c r="N67" s="763">
        <v>151</v>
      </c>
      <c r="O67" s="763" t="s">
        <v>424</v>
      </c>
      <c r="P67" s="763">
        <v>2</v>
      </c>
      <c r="Q67" s="762"/>
      <c r="R67" s="788"/>
      <c r="S67" s="772"/>
      <c r="T67" s="772"/>
      <c r="U67" s="772"/>
      <c r="V67" s="772"/>
      <c r="W67" s="772"/>
      <c r="X67" s="772"/>
      <c r="Y67" s="770"/>
      <c r="Z67" s="770"/>
      <c r="AA67" s="770"/>
      <c r="AB67" s="770"/>
      <c r="AC67" s="770"/>
    </row>
    <row r="68" spans="1:29" s="10" customFormat="1" ht="14.25" customHeight="1">
      <c r="A68" s="850"/>
      <c r="B68" s="459"/>
      <c r="C68" s="459"/>
      <c r="D68" s="1825"/>
      <c r="E68" s="1826"/>
      <c r="F68" s="1826"/>
      <c r="G68" s="1826"/>
      <c r="H68" s="459"/>
      <c r="I68" s="459"/>
      <c r="J68" s="601"/>
      <c r="K68" s="637"/>
      <c r="L68" s="78"/>
      <c r="M68" s="46"/>
      <c r="N68" s="771"/>
      <c r="O68" s="772"/>
      <c r="P68" s="772"/>
      <c r="Q68" s="772"/>
      <c r="R68" s="772"/>
      <c r="S68" s="772"/>
      <c r="T68" s="772"/>
      <c r="U68" s="772"/>
      <c r="V68" s="772"/>
      <c r="W68" s="772"/>
      <c r="X68" s="772"/>
      <c r="Y68" s="783"/>
      <c r="Z68" s="770"/>
      <c r="AA68" s="770"/>
      <c r="AB68" s="770"/>
      <c r="AC68" s="770"/>
    </row>
    <row r="69" spans="1:29" s="10" customFormat="1" ht="12.75" customHeight="1">
      <c r="A69" s="39"/>
      <c r="B69" s="173"/>
      <c r="M69" s="46"/>
      <c r="N69" s="756" t="s">
        <v>428</v>
      </c>
      <c r="O69" s="757"/>
      <c r="P69" s="757"/>
      <c r="Q69" s="757"/>
      <c r="R69" s="758"/>
      <c r="S69" s="772"/>
      <c r="T69" s="772"/>
      <c r="U69" s="772"/>
      <c r="V69" s="772"/>
      <c r="W69" s="772"/>
      <c r="X69" s="772"/>
      <c r="Y69" s="770"/>
      <c r="Z69" s="770"/>
      <c r="AA69" s="770"/>
      <c r="AB69" s="770"/>
      <c r="AC69" s="770"/>
    </row>
    <row r="70" spans="1:29" s="10" customFormat="1" ht="14.25" customHeight="1">
      <c r="A70" s="39"/>
      <c r="B70" s="402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46"/>
      <c r="N70" s="759" t="s">
        <v>429</v>
      </c>
      <c r="O70" s="760"/>
      <c r="P70" s="760"/>
      <c r="Q70" s="763" t="str">
        <f>Q61</f>
        <v>Platzzahl LE:</v>
      </c>
      <c r="R70" s="763">
        <f>R61</f>
        <v>0</v>
      </c>
      <c r="S70" s="772"/>
      <c r="T70" s="772"/>
      <c r="U70" s="772"/>
      <c r="V70" s="772"/>
      <c r="W70" s="772"/>
      <c r="X70" s="772"/>
      <c r="Y70" s="770"/>
      <c r="Z70" s="770"/>
      <c r="AA70" s="770"/>
      <c r="AB70" s="770"/>
      <c r="AC70" s="770"/>
    </row>
    <row r="71" spans="1:29" s="10" customFormat="1" ht="12.75">
      <c r="A71" s="39"/>
      <c r="B71" s="15" t="s">
        <v>142</v>
      </c>
      <c r="C71" s="116"/>
      <c r="D71" s="116"/>
      <c r="E71" s="84"/>
      <c r="F71" s="116"/>
      <c r="G71" s="116"/>
      <c r="H71" s="204"/>
      <c r="I71" s="204"/>
      <c r="J71" s="116"/>
      <c r="K71" s="116"/>
      <c r="L71" s="116"/>
      <c r="M71" s="46"/>
      <c r="N71" s="763" t="s">
        <v>430</v>
      </c>
      <c r="O71" s="763" t="s">
        <v>431</v>
      </c>
      <c r="P71" s="763"/>
      <c r="Q71" s="760"/>
      <c r="R71" s="761"/>
      <c r="S71" s="772"/>
      <c r="T71" s="772"/>
      <c r="U71" s="776"/>
      <c r="V71" s="772"/>
      <c r="W71" s="774"/>
      <c r="X71" s="772"/>
      <c r="Y71" s="770"/>
      <c r="Z71" s="770"/>
      <c r="AA71" s="770"/>
      <c r="AB71" s="770"/>
      <c r="AC71" s="770"/>
    </row>
    <row r="72" spans="1:29" s="10" customFormat="1" ht="12.75">
      <c r="A72" s="39"/>
      <c r="B72" s="15"/>
      <c r="C72" s="116"/>
      <c r="D72" s="116"/>
      <c r="E72" s="84"/>
      <c r="F72" s="116"/>
      <c r="G72" s="116"/>
      <c r="H72" s="204"/>
      <c r="I72" s="204"/>
      <c r="J72" s="116"/>
      <c r="K72" s="116"/>
      <c r="L72" s="116"/>
      <c r="M72" s="46"/>
      <c r="N72" s="763">
        <v>33.25</v>
      </c>
      <c r="O72" s="767">
        <v>36.75</v>
      </c>
      <c r="P72" s="765"/>
      <c r="Q72" s="766"/>
      <c r="R72" s="762"/>
      <c r="S72" s="772"/>
      <c r="T72" s="772"/>
      <c r="U72" s="776"/>
      <c r="V72" s="772"/>
      <c r="W72" s="774"/>
      <c r="X72" s="772"/>
      <c r="Y72" s="770"/>
      <c r="Z72" s="770"/>
      <c r="AA72" s="770"/>
      <c r="AB72" s="770"/>
      <c r="AC72" s="770"/>
    </row>
    <row r="73" spans="1:29" s="10" customFormat="1" ht="12.75">
      <c r="A73" s="39"/>
      <c r="B73" s="15"/>
      <c r="C73" s="116"/>
      <c r="D73" s="116"/>
      <c r="E73" s="84"/>
      <c r="F73" s="116"/>
      <c r="G73" s="116"/>
      <c r="H73" s="204"/>
      <c r="I73" s="204"/>
      <c r="J73" s="116"/>
      <c r="K73" s="116"/>
      <c r="L73" s="116"/>
      <c r="M73" s="46"/>
      <c r="N73" s="773"/>
      <c r="O73" s="772"/>
      <c r="P73" s="772"/>
      <c r="Q73" s="772"/>
      <c r="R73" s="772"/>
      <c r="S73" s="772"/>
      <c r="T73" s="772"/>
      <c r="U73" s="776"/>
      <c r="V73" s="772"/>
      <c r="W73" s="774"/>
      <c r="X73" s="772"/>
      <c r="Y73" s="770"/>
      <c r="Z73" s="770"/>
      <c r="AA73" s="770"/>
      <c r="AB73" s="770"/>
      <c r="AC73" s="770"/>
    </row>
    <row r="74" spans="1:29" s="10" customFormat="1" ht="12.75">
      <c r="A74" s="39"/>
      <c r="B74" s="15"/>
      <c r="C74" s="116"/>
      <c r="D74" s="116"/>
      <c r="E74" s="84"/>
      <c r="F74" s="116"/>
      <c r="G74" s="116"/>
      <c r="H74" s="204"/>
      <c r="I74" s="204"/>
      <c r="J74" s="116"/>
      <c r="K74" s="116"/>
      <c r="L74" s="116"/>
      <c r="M74" s="46"/>
      <c r="N74" s="773"/>
      <c r="O74" s="772"/>
      <c r="P74" s="772"/>
      <c r="Q74" s="772"/>
      <c r="R74" s="772"/>
      <c r="S74" s="772"/>
      <c r="T74" s="772"/>
      <c r="U74" s="776"/>
      <c r="V74" s="772"/>
      <c r="W74" s="774"/>
      <c r="X74" s="772"/>
      <c r="Y74" s="770"/>
      <c r="Z74" s="770"/>
      <c r="AA74" s="770"/>
      <c r="AB74" s="770"/>
      <c r="AC74" s="770"/>
    </row>
    <row r="75" spans="1:29" s="10" customFormat="1" ht="12.75">
      <c r="A75" s="39"/>
      <c r="M75" s="46"/>
      <c r="N75" s="773"/>
      <c r="O75" s="772"/>
      <c r="P75" s="772"/>
      <c r="Q75" s="772"/>
      <c r="R75" s="772"/>
      <c r="S75" s="772"/>
      <c r="T75" s="772"/>
      <c r="U75" s="776"/>
      <c r="V75" s="772"/>
      <c r="W75" s="774"/>
      <c r="X75" s="772"/>
      <c r="Y75" s="770"/>
      <c r="Z75" s="770"/>
      <c r="AA75" s="770"/>
      <c r="AB75" s="770"/>
      <c r="AC75" s="770"/>
    </row>
    <row r="76" spans="1:29" s="10" customFormat="1" ht="12.75">
      <c r="A76" s="39"/>
      <c r="B76" s="1821"/>
      <c r="C76" s="1821"/>
      <c r="D76" s="1821"/>
      <c r="F76" s="1821"/>
      <c r="G76" s="1821"/>
      <c r="H76" s="1821"/>
      <c r="I76" s="1821"/>
      <c r="J76" s="1821"/>
      <c r="K76" s="1821"/>
      <c r="M76" s="46"/>
      <c r="N76" s="773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0"/>
      <c r="Z76" s="770"/>
      <c r="AA76" s="770"/>
      <c r="AB76" s="770"/>
      <c r="AC76" s="770"/>
    </row>
    <row r="77" spans="1:29" ht="10.5" customHeight="1">
      <c r="A77" s="3"/>
      <c r="B77" s="12" t="s">
        <v>473</v>
      </c>
      <c r="C77" s="12"/>
      <c r="D77" s="12"/>
      <c r="F77" s="12" t="s">
        <v>144</v>
      </c>
      <c r="G77" s="12"/>
      <c r="H77" s="12"/>
      <c r="L77" s="10"/>
      <c r="M77" s="5"/>
      <c r="N77" s="777"/>
      <c r="O77" s="778"/>
      <c r="P77" s="778"/>
      <c r="Q77" s="772"/>
      <c r="R77" s="772"/>
      <c r="S77" s="772"/>
      <c r="T77" s="772"/>
      <c r="U77" s="772"/>
      <c r="V77" s="772"/>
      <c r="W77" s="778"/>
      <c r="X77" s="778"/>
      <c r="Y77" s="770"/>
      <c r="Z77" s="784"/>
      <c r="AA77" s="784"/>
      <c r="AB77" s="784"/>
      <c r="AC77" s="784"/>
    </row>
    <row r="78" spans="1:29">
      <c r="A78" s="53"/>
      <c r="B78" s="89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1147"/>
      <c r="N78" s="807" t="s">
        <v>507</v>
      </c>
      <c r="O78" s="779"/>
      <c r="P78" s="779"/>
      <c r="Q78" s="779"/>
      <c r="R78" s="779"/>
      <c r="S78" s="779"/>
      <c r="T78" s="779"/>
      <c r="U78" s="779"/>
      <c r="V78" s="779"/>
      <c r="W78" s="780"/>
      <c r="X78" s="780"/>
      <c r="Y78" s="785"/>
      <c r="Z78" s="786"/>
      <c r="AA78" s="786"/>
      <c r="AB78" s="786"/>
      <c r="AC78" s="786"/>
    </row>
    <row r="79" spans="1:29" ht="15" thickBot="1">
      <c r="N79" s="896" t="s">
        <v>508</v>
      </c>
      <c r="O79" s="780"/>
      <c r="P79" s="780"/>
      <c r="Q79" s="780"/>
      <c r="R79" s="780"/>
      <c r="S79" s="780"/>
      <c r="T79" s="780"/>
      <c r="U79" s="780"/>
      <c r="V79" s="780"/>
      <c r="W79" s="779"/>
      <c r="X79" s="780"/>
      <c r="Y79" s="785"/>
      <c r="Z79" s="786"/>
      <c r="AA79" s="786"/>
      <c r="AB79" s="786"/>
      <c r="AC79" s="786"/>
    </row>
    <row r="80" spans="1:29" ht="15" thickBot="1">
      <c r="C80" s="1609" t="s">
        <v>994</v>
      </c>
      <c r="D80" s="1610"/>
      <c r="E80" s="1610"/>
      <c r="F80" s="1610"/>
      <c r="G80" s="1610"/>
      <c r="H80" s="1610"/>
      <c r="I80" s="1611"/>
      <c r="N80" s="820" t="s">
        <v>476</v>
      </c>
      <c r="O80" s="779"/>
      <c r="P80" s="779"/>
      <c r="Q80" s="779"/>
      <c r="R80" s="779"/>
      <c r="S80" s="779"/>
      <c r="T80" s="779"/>
      <c r="U80" s="779"/>
      <c r="V80" s="779"/>
      <c r="W80" s="779"/>
      <c r="X80" s="780"/>
      <c r="Y80" s="785"/>
      <c r="Z80" s="786"/>
      <c r="AA80" s="786"/>
      <c r="AB80" s="786"/>
      <c r="AC80" s="786"/>
    </row>
    <row r="81" spans="2:29">
      <c r="N81" s="779"/>
      <c r="O81" s="779"/>
      <c r="P81" s="779"/>
      <c r="Q81" s="779"/>
      <c r="R81" s="779"/>
      <c r="S81" s="779"/>
      <c r="T81" s="779"/>
      <c r="U81" s="779"/>
      <c r="V81" s="779"/>
      <c r="W81" s="779"/>
      <c r="X81" s="780"/>
      <c r="Y81" s="785"/>
      <c r="Z81" s="786"/>
      <c r="AA81" s="786"/>
      <c r="AB81" s="786"/>
      <c r="AC81" s="786"/>
    </row>
    <row r="82" spans="2:29">
      <c r="N82" s="951" t="s">
        <v>537</v>
      </c>
      <c r="O82" s="935"/>
      <c r="P82" s="935"/>
      <c r="Q82" s="936"/>
      <c r="R82" s="780"/>
      <c r="S82" s="780"/>
      <c r="T82" s="780"/>
      <c r="U82" s="780"/>
      <c r="V82" s="780"/>
      <c r="W82" s="780"/>
      <c r="X82" s="780"/>
      <c r="Y82" s="786"/>
      <c r="Z82" s="786"/>
      <c r="AA82" s="786"/>
      <c r="AB82" s="786"/>
      <c r="AC82" s="786"/>
    </row>
    <row r="83" spans="2:29" ht="24">
      <c r="N83" s="937" t="s">
        <v>536</v>
      </c>
      <c r="O83" s="941" t="s">
        <v>534</v>
      </c>
      <c r="P83" s="946" t="s">
        <v>532</v>
      </c>
      <c r="Q83" s="945" t="s">
        <v>535</v>
      </c>
      <c r="R83" s="213"/>
      <c r="S83" s="213"/>
      <c r="T83" s="213"/>
      <c r="U83" s="213"/>
      <c r="V83" s="213"/>
      <c r="W83" s="213"/>
      <c r="X83" s="213"/>
    </row>
    <row r="84" spans="2:29">
      <c r="N84" s="938"/>
      <c r="O84" s="942">
        <v>1.05</v>
      </c>
      <c r="P84" s="947" t="s">
        <v>533</v>
      </c>
      <c r="Q84" s="942">
        <v>0.95</v>
      </c>
      <c r="R84" s="213"/>
      <c r="S84" s="754"/>
      <c r="T84" s="213"/>
      <c r="U84" s="213"/>
      <c r="V84" s="213"/>
      <c r="W84" s="213"/>
      <c r="X84" s="213"/>
    </row>
    <row r="85" spans="2:29">
      <c r="N85" s="937" t="s">
        <v>332</v>
      </c>
      <c r="O85" s="943">
        <f>ROUND(P85*$O$84,2)</f>
        <v>8.4</v>
      </c>
      <c r="P85" s="943">
        <v>8</v>
      </c>
      <c r="Q85" s="943">
        <f>ROUND(P85*$Q$84,2)</f>
        <v>7.6</v>
      </c>
      <c r="R85" s="213"/>
      <c r="S85" s="755"/>
      <c r="T85" s="749"/>
      <c r="U85" s="749"/>
      <c r="V85" s="749"/>
      <c r="W85" s="749"/>
      <c r="X85" s="749"/>
    </row>
    <row r="86" spans="2:29">
      <c r="N86" s="937" t="s">
        <v>336</v>
      </c>
      <c r="O86" s="943">
        <f t="shared" ref="O86:O91" si="3">ROUND(P86*$O$84,2)</f>
        <v>4.57</v>
      </c>
      <c r="P86" s="943">
        <v>4.3499999999999996</v>
      </c>
      <c r="Q86" s="943">
        <f t="shared" ref="Q86:Q91" si="4">ROUND(P86*$Q$84,2)</f>
        <v>4.13</v>
      </c>
      <c r="R86" s="213"/>
      <c r="S86" s="754"/>
      <c r="T86" s="749"/>
      <c r="U86" s="749"/>
      <c r="V86" s="749"/>
      <c r="W86" s="749"/>
      <c r="X86" s="749"/>
    </row>
    <row r="87" spans="2:29">
      <c r="N87" s="937" t="s">
        <v>335</v>
      </c>
      <c r="O87" s="943">
        <f t="shared" si="3"/>
        <v>2.94</v>
      </c>
      <c r="P87" s="943">
        <v>2.8</v>
      </c>
      <c r="Q87" s="943">
        <f t="shared" si="4"/>
        <v>2.66</v>
      </c>
      <c r="R87" s="213"/>
      <c r="S87" s="754"/>
      <c r="T87" s="749"/>
      <c r="U87" s="749"/>
      <c r="V87" s="749"/>
      <c r="W87" s="749"/>
      <c r="X87" s="749"/>
    </row>
    <row r="88" spans="2:29">
      <c r="B88" s="635"/>
      <c r="N88" s="937" t="s">
        <v>334</v>
      </c>
      <c r="O88" s="943">
        <f t="shared" si="3"/>
        <v>2.21</v>
      </c>
      <c r="P88" s="943">
        <v>2.1</v>
      </c>
      <c r="Q88" s="943">
        <f t="shared" si="4"/>
        <v>2</v>
      </c>
      <c r="R88" s="213"/>
      <c r="S88" s="754"/>
      <c r="T88" s="749"/>
      <c r="U88" s="749"/>
      <c r="V88" s="749"/>
      <c r="W88" s="749"/>
      <c r="X88" s="749"/>
    </row>
    <row r="89" spans="2:29">
      <c r="N89" s="937" t="s">
        <v>333</v>
      </c>
      <c r="O89" s="943">
        <f t="shared" si="3"/>
        <v>2.0499999999999998</v>
      </c>
      <c r="P89" s="943">
        <v>1.95</v>
      </c>
      <c r="Q89" s="943">
        <f t="shared" si="4"/>
        <v>1.85</v>
      </c>
      <c r="R89" s="213"/>
      <c r="S89" s="754"/>
      <c r="T89" s="749"/>
      <c r="U89" s="749"/>
      <c r="V89" s="749"/>
      <c r="W89" s="749"/>
      <c r="X89" s="749"/>
    </row>
    <row r="90" spans="2:29">
      <c r="N90" s="948"/>
      <c r="O90" s="949"/>
      <c r="P90" s="949"/>
      <c r="Q90" s="950"/>
      <c r="R90" s="213"/>
      <c r="S90" s="754"/>
      <c r="T90" s="749"/>
      <c r="U90" s="749"/>
      <c r="V90" s="749"/>
      <c r="W90" s="749"/>
      <c r="X90" s="749"/>
    </row>
    <row r="91" spans="2:29">
      <c r="N91" s="938" t="s">
        <v>221</v>
      </c>
      <c r="O91" s="944">
        <f t="shared" si="3"/>
        <v>36.75</v>
      </c>
      <c r="P91" s="944">
        <v>35</v>
      </c>
      <c r="Q91" s="944">
        <f t="shared" si="4"/>
        <v>33.25</v>
      </c>
      <c r="R91" s="213"/>
      <c r="S91" s="754"/>
      <c r="T91" s="749"/>
      <c r="U91" s="749"/>
      <c r="V91" s="749"/>
      <c r="W91" s="749"/>
      <c r="X91" s="749"/>
    </row>
    <row r="92" spans="2:29">
      <c r="N92" s="938"/>
      <c r="O92" s="939"/>
      <c r="P92" s="939"/>
      <c r="Q92" s="940"/>
      <c r="R92" s="754"/>
      <c r="S92" s="754"/>
      <c r="T92" s="213"/>
      <c r="U92" s="213"/>
      <c r="V92" s="213"/>
      <c r="W92" s="213"/>
      <c r="X92" s="213"/>
    </row>
    <row r="93" spans="2:29"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</row>
    <row r="94" spans="2:29">
      <c r="N94" s="213"/>
      <c r="O94" s="213"/>
      <c r="P94" s="213"/>
      <c r="Q94" s="213"/>
      <c r="R94" s="213"/>
      <c r="S94" s="213"/>
      <c r="T94" s="213"/>
      <c r="U94" s="213"/>
      <c r="V94" s="213"/>
      <c r="W94" s="213"/>
      <c r="X94" s="213"/>
    </row>
    <row r="95" spans="2:29">
      <c r="N95" s="754"/>
      <c r="O95" s="754"/>
      <c r="P95" s="754"/>
      <c r="Q95" s="754"/>
      <c r="R95" s="754"/>
      <c r="S95" s="754"/>
      <c r="T95" s="213"/>
      <c r="U95" s="213"/>
      <c r="V95" s="213"/>
      <c r="W95" s="213"/>
      <c r="X95" s="213"/>
    </row>
    <row r="96" spans="2:29">
      <c r="N96" s="213"/>
      <c r="O96" s="213"/>
      <c r="P96" s="213"/>
      <c r="Q96" s="213"/>
      <c r="R96" s="213"/>
      <c r="S96" s="754"/>
      <c r="T96" s="213"/>
      <c r="U96" s="213"/>
      <c r="V96" s="213"/>
      <c r="W96" s="213"/>
      <c r="X96" s="213"/>
    </row>
    <row r="97" spans="14:24">
      <c r="N97" s="213"/>
      <c r="O97" s="213"/>
      <c r="P97" s="213"/>
      <c r="Q97" s="213"/>
      <c r="R97" s="213"/>
      <c r="S97" s="754"/>
      <c r="T97" s="213"/>
      <c r="U97" s="213"/>
      <c r="V97" s="213"/>
      <c r="W97" s="213"/>
      <c r="X97" s="213"/>
    </row>
    <row r="98" spans="14:24">
      <c r="N98" s="213"/>
      <c r="O98" s="213"/>
      <c r="P98" s="213"/>
      <c r="Q98" s="213"/>
      <c r="R98" s="213"/>
      <c r="S98" s="754"/>
      <c r="T98" s="213"/>
      <c r="U98" s="213"/>
      <c r="V98" s="213"/>
      <c r="W98" s="213"/>
      <c r="X98" s="213"/>
    </row>
    <row r="99" spans="14:24">
      <c r="N99" s="213"/>
      <c r="O99" s="213"/>
      <c r="P99" s="213"/>
      <c r="Q99" s="213"/>
      <c r="R99" s="213"/>
      <c r="S99" s="754"/>
      <c r="T99" s="213"/>
      <c r="U99" s="213"/>
      <c r="V99" s="213"/>
      <c r="W99" s="213"/>
      <c r="X99" s="213"/>
    </row>
    <row r="100" spans="14:24">
      <c r="N100" s="754"/>
      <c r="O100" s="754"/>
      <c r="P100" s="754"/>
      <c r="Q100" s="754"/>
      <c r="R100" s="754"/>
      <c r="S100" s="754"/>
      <c r="T100" s="213"/>
      <c r="U100" s="213"/>
      <c r="V100" s="213"/>
      <c r="W100" s="213"/>
      <c r="X100" s="213"/>
    </row>
    <row r="101" spans="14:24">
      <c r="N101" s="751"/>
      <c r="O101" s="750"/>
      <c r="P101" s="750"/>
      <c r="Q101" s="750"/>
      <c r="R101" s="750"/>
      <c r="S101" s="213"/>
      <c r="T101" s="213"/>
      <c r="U101" s="213"/>
      <c r="V101" s="213"/>
      <c r="W101" s="213"/>
      <c r="X101" s="213"/>
    </row>
    <row r="102" spans="14:24">
      <c r="N102" s="750"/>
      <c r="O102" s="750"/>
      <c r="P102" s="750"/>
      <c r="Q102" s="750"/>
      <c r="R102" s="750"/>
      <c r="S102" s="213"/>
      <c r="T102" s="213"/>
      <c r="U102" s="213"/>
      <c r="V102" s="213"/>
      <c r="W102" s="213"/>
      <c r="X102" s="213"/>
    </row>
    <row r="103" spans="14:24">
      <c r="N103" s="752"/>
      <c r="O103" s="752"/>
      <c r="P103" s="752"/>
      <c r="Q103" s="753"/>
      <c r="R103" s="750"/>
      <c r="S103" s="213"/>
      <c r="T103" s="213"/>
      <c r="U103" s="213"/>
      <c r="V103" s="213"/>
      <c r="W103" s="213"/>
      <c r="X103" s="213"/>
    </row>
    <row r="104" spans="14:24">
      <c r="N104" s="752"/>
      <c r="O104" s="752"/>
      <c r="P104" s="752"/>
      <c r="Q104" s="753"/>
      <c r="R104" s="750"/>
      <c r="S104" s="213"/>
      <c r="T104" s="213"/>
      <c r="U104" s="213"/>
      <c r="V104" s="213"/>
      <c r="W104" s="213"/>
      <c r="X104" s="213"/>
    </row>
    <row r="105" spans="14:24">
      <c r="N105" s="752"/>
      <c r="O105" s="752"/>
      <c r="P105" s="752"/>
      <c r="Q105" s="753"/>
      <c r="R105" s="750"/>
      <c r="S105" s="213"/>
      <c r="T105" s="213"/>
      <c r="U105" s="213"/>
      <c r="V105" s="213"/>
      <c r="W105" s="213"/>
      <c r="X105" s="213"/>
    </row>
    <row r="106" spans="14:24">
      <c r="N106" s="752"/>
      <c r="O106" s="752"/>
      <c r="P106" s="752"/>
      <c r="Q106" s="753"/>
      <c r="R106" s="750"/>
      <c r="S106" s="213"/>
      <c r="T106" s="213"/>
      <c r="U106" s="213"/>
      <c r="V106" s="213"/>
      <c r="W106" s="213"/>
      <c r="X106" s="213"/>
    </row>
    <row r="107" spans="14:24">
      <c r="N107" s="656"/>
      <c r="O107" s="656"/>
      <c r="P107" s="656"/>
      <c r="Q107" s="657"/>
      <c r="R107" s="646"/>
    </row>
  </sheetData>
  <sheetProtection algorithmName="SHA-512" hashValue="4r9fPSZOEkpU33jHBkXuWrVQMkopTmoaIN4ZKUZ3vWPoB7/muJ+M5TRd9ewC8a2QOLIUj5jPr3F+JEb/wST1PA==" saltValue="NgSzboI5L1Law1aP6gytHw==" spinCount="100000" sheet="1" objects="1" scenarios="1"/>
  <mergeCells count="14">
    <mergeCell ref="A1:M1"/>
    <mergeCell ref="A2:M2"/>
    <mergeCell ref="A3:M3"/>
    <mergeCell ref="D68:G68"/>
    <mergeCell ref="L40:L42"/>
    <mergeCell ref="K4:L4"/>
    <mergeCell ref="Q29:Q30"/>
    <mergeCell ref="R15:V15"/>
    <mergeCell ref="Q24:Q27"/>
    <mergeCell ref="C80:I80"/>
    <mergeCell ref="F76:K76"/>
    <mergeCell ref="B76:D76"/>
    <mergeCell ref="F21:G21"/>
    <mergeCell ref="J42:K44"/>
  </mergeCells>
  <conditionalFormatting sqref="F21">
    <cfRule type="expression" dxfId="77" priority="72">
      <formula>$F$21=0</formula>
    </cfRule>
  </conditionalFormatting>
  <conditionalFormatting sqref="J21">
    <cfRule type="expression" dxfId="74" priority="73">
      <formula>$J$21=0</formula>
    </cfRule>
  </conditionalFormatting>
  <conditionalFormatting sqref="J48 J50 J52 J54 J56:J59 J61 J63">
    <cfRule type="expression" dxfId="70" priority="14">
      <formula>"wennoder('Allgemeine Angaben'!$L$45&lt;0;'Allgemeine Angaben'!$L$45=0)"</formula>
    </cfRule>
  </conditionalFormatting>
  <conditionalFormatting sqref="K24">
    <cfRule type="expression" priority="30">
      <formula>IF($B$25="",)</formula>
    </cfRule>
  </conditionalFormatting>
  <conditionalFormatting sqref="L9:L18">
    <cfRule type="containsText" dxfId="64" priority="64" operator="containsText" text="FALSCH">
      <formula>NOT(ISERROR(SEARCH("FALSCH",L9)))</formula>
    </cfRule>
    <cfRule type="containsErrors" dxfId="63" priority="65">
      <formula>ISERROR(L9)</formula>
    </cfRule>
  </conditionalFormatting>
  <conditionalFormatting sqref="L19:L20">
    <cfRule type="expression" dxfId="62" priority="32">
      <formula>$L$26=0</formula>
    </cfRule>
  </conditionalFormatting>
  <conditionalFormatting sqref="L26">
    <cfRule type="expression" dxfId="61" priority="74">
      <formula>$L$26=0</formula>
    </cfRule>
  </conditionalFormatting>
  <dataValidations xWindow="752" yWindow="488" count="4">
    <dataValidation allowBlank="1" showErrorMessage="1" promptTitle="nachrichtliche Angabe" prompt="Eintragung nur bei Wohnpflegeheimen" sqref="J38" xr:uid="{00000000-0002-0000-0600-000000000000}"/>
    <dataValidation type="whole" errorStyle="information" allowBlank="1" showInputMessage="1" showErrorMessage="1" error="ganze Zahl eingeben" promptTitle="Eingabe" prompt="ganze Zahl" sqref="J36" xr:uid="{00000000-0002-0000-0600-000001000000}">
      <formula1>0</formula1>
      <formula2>20</formula2>
    </dataValidation>
    <dataValidation allowBlank="1" showInputMessage="1" showErrorMessage="1" prompt="analog Rahmenvertrags- _x000a_empflehlung, Abweichungen bitte begründen" sqref="L20" xr:uid="{00000000-0002-0000-0600-000002000000}"/>
    <dataValidation allowBlank="1" showInputMessage="1" showErrorMessage="1" prompt=" laut Rahmen-_x000a_vertrag" sqref="L19" xr:uid="{00000000-0002-0000-0600-000003000000}"/>
  </dataValidations>
  <hyperlinks>
    <hyperlink ref="C80" location="'Anlage 1'!A1" display="Anlage 1" xr:uid="{00000000-0004-0000-0600-000000000000}"/>
    <hyperlink ref="C80:I80" location="'Gesamtkalkulation '!Druckbereich" display="gehe weiter zu Gesamtkalkulation" xr:uid="{00000000-0004-0000-0600-000001000000}"/>
  </hyperlinks>
  <pageMargins left="0.70866141732283472" right="0.70866141732283472" top="0.78740157480314965" bottom="0.78740157480314965" header="0.31496062992125984" footer="0.31496062992125984"/>
  <pageSetup paperSize="9" scale="74" orientation="portrait"/>
  <headerFooter>
    <oddHeader>&amp;C&amp;9Seite 5</oddHeader>
    <oddFooter>&amp;L&amp;8Version: 21.11.2024&amp;C&amp;8Verhandlungsunterlagen vollstationär SGB XI&amp;R&amp;8PSK vom 07.11.2024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DD87A56F-7D7B-4715-B758-6C0517C0DC27}">
            <xm:f>(KAT!$A$53="nein")</xm:f>
            <x14:dxf>
              <fill>
                <patternFill>
                  <bgColor theme="0"/>
                </patternFill>
              </fill>
            </x14:dxf>
          </x14:cfRule>
          <xm:sqref>B10 B12 B14 B16 B18 B20:B21 F22 B24</xm:sqref>
        </x14:conditionalFormatting>
        <x14:conditionalFormatting xmlns:xm="http://schemas.microsoft.com/office/excel/2006/main">
          <x14:cfRule type="expression" priority="28" id="{AC353F15-2841-4905-986D-89F8435F116A}">
            <xm:f>'Allgemeine Angaben'!$L$44&lt;1</xm:f>
            <x14:dxf>
              <font>
                <color theme="0"/>
              </font>
            </x14:dxf>
          </x14:cfRule>
          <xm:sqref>B20</xm:sqref>
        </x14:conditionalFormatting>
        <x14:conditionalFormatting xmlns:xm="http://schemas.microsoft.com/office/excel/2006/main">
          <x14:cfRule type="expression" priority="75" id="{D4143F09-EF3B-4E7C-B9D1-ABBB019B4922}">
            <xm:f>'Allgemeine Angaben'!$E$7&lt;&gt;"wph"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B39:L39</xm:sqref>
        </x14:conditionalFormatting>
        <x14:conditionalFormatting xmlns:xm="http://schemas.microsoft.com/office/excel/2006/main">
          <x14:cfRule type="expression" priority="20" id="{69282F98-8D27-40A1-B5A8-18BD74D2B57F}">
            <xm:f>'Allgemeine Angaben'!$I$49="1"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F42</xm:sqref>
        </x14:conditionalFormatting>
        <x14:conditionalFormatting xmlns:xm="http://schemas.microsoft.com/office/excel/2006/main">
          <x14:cfRule type="expression" priority="17" id="{B337280C-5453-4403-92D2-549B3CAB2D64}">
            <xm:f>'Allgemeine Angaben'!$H$48&lt;DATEVALUE("31.12.2024")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F42:H43 F45:H46 F48:H48 F50:H50 F52:H52 F54:H54 F56:H59 F61:H61 F63:H63</xm:sqref>
        </x14:conditionalFormatting>
        <x14:conditionalFormatting xmlns:xm="http://schemas.microsoft.com/office/excel/2006/main">
          <x14:cfRule type="expression" priority="1" id="{21AD0A23-51E1-470E-9A9D-9E22F24D34A4}">
            <xm:f>'Allgemeine Angaben'!$L$45&gt;0</xm:f>
            <x14:dxf>
              <font>
                <color theme="1"/>
              </font>
              <fill>
                <patternFill>
                  <fgColor theme="0"/>
                </patternFill>
              </fill>
            </x14:dxf>
          </x14:cfRule>
          <xm:sqref>J42</xm:sqref>
        </x14:conditionalFormatting>
        <x14:conditionalFormatting xmlns:xm="http://schemas.microsoft.com/office/excel/2006/main">
          <x14:cfRule type="expression" priority="2" id="{85A3B45F-C5BF-4B89-95DE-65907503C604}">
            <xm:f>'Allgemeine Angaben'!$L$45&lt;0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14:cfRule type="expression" priority="3" id="{6F383F31-2181-47C0-825B-6D3A1FE79D39}">
            <xm:f>'Allgemeine Angaben'!$L$45=0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14:cfRule type="expression" priority="4" id="{07A183AE-490A-4A12-AD90-83507D5780F3}">
            <xm:f>'Allgemeine Angaben'!$L$45</xm:f>
            <x14:dxf/>
          </x14:cfRule>
          <xm:sqref>J47 J49 J51 J53 J55 J60 J62 J64</xm:sqref>
        </x14:conditionalFormatting>
        <x14:conditionalFormatting xmlns:xm="http://schemas.microsoft.com/office/excel/2006/main">
          <x14:cfRule type="expression" priority="7" id="{3A041C94-A4D7-4660-B478-E83C405E7D29}">
            <xm:f>'Allgemeine Angaben'!$L$45=0</xm:f>
            <x14:dxf>
              <font>
                <color theme="0"/>
              </font>
            </x14:dxf>
          </x14:cfRule>
          <x14:cfRule type="expression" priority="8" id="{6E1FF24E-ACA2-4E2B-9526-A20F786A9214}">
            <xm:f>'Allgemeine Angaben'!$L$45&lt;0</xm:f>
            <x14:dxf>
              <font>
                <color theme="0"/>
              </font>
            </x14:dxf>
          </x14:cfRule>
          <xm:sqref>K47</xm:sqref>
        </x14:conditionalFormatting>
        <x14:conditionalFormatting xmlns:xm="http://schemas.microsoft.com/office/excel/2006/main">
          <x14:cfRule type="expression" priority="9" id="{AC9A7C95-0946-4E5D-9246-414DD6336042}">
            <xm:f>'Allgemeine Angaben'!$L$45&gt;0</xm:f>
            <x14:dxf>
              <font>
                <color theme="1"/>
              </font>
              <fill>
                <patternFill>
                  <fgColor theme="0"/>
                </patternFill>
              </fill>
            </x14:dxf>
          </x14:cfRule>
          <xm:sqref>K48 K50 K52 K54 K56:K59 K61 K63</xm:sqref>
        </x14:conditionalFormatting>
        <x14:conditionalFormatting xmlns:xm="http://schemas.microsoft.com/office/excel/2006/main">
          <x14:cfRule type="expression" priority="5" id="{627EF237-E1CA-431E-8665-2FC121085C17}">
            <xm:f>'Allgemeine Angaben'!$L$45=0</xm:f>
            <x14:dxf>
              <font>
                <color theme="0"/>
              </font>
            </x14:dxf>
          </x14:cfRule>
          <x14:cfRule type="expression" priority="6" id="{393CE6E8-D0D0-43FE-8C1E-6C7B1E5E6012}">
            <xm:f>'Allgemeine Angaben'!$L$45&lt;0</xm:f>
            <x14:dxf>
              <font>
                <color theme="0"/>
              </font>
            </x14:dxf>
          </x14:cfRule>
          <xm:sqref>K49 K51 K53 K55 K60 K62 K64</xm:sqref>
        </x14:conditionalFormatting>
        <x14:conditionalFormatting xmlns:xm="http://schemas.microsoft.com/office/excel/2006/main">
          <x14:cfRule type="expression" priority="54" id="{F4F8F9D8-D8B1-4692-BA18-63D81460D5EE}">
            <xm:f>Wennoder('Allgemeine Angaben'!$L$45&lt;0,'Allgemeine Angaben'!$L$45=0)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vertical/>
                <horizontal/>
              </border>
            </x14:dxf>
          </x14:cfRule>
          <xm:sqref>L40:L43 J45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AH62"/>
  <sheetViews>
    <sheetView showGridLines="0" zoomScaleNormal="100" workbookViewId="0">
      <selection activeCell="A3" sqref="A3:W3"/>
    </sheetView>
  </sheetViews>
  <sheetFormatPr baseColWidth="10" defaultColWidth="11" defaultRowHeight="14.25"/>
  <cols>
    <col min="1" max="1" width="2.125" style="4" customWidth="1"/>
    <col min="2" max="2" width="5.625" style="4" customWidth="1"/>
    <col min="3" max="3" width="34.5" style="4" customWidth="1"/>
    <col min="4" max="4" width="16.625" style="4" customWidth="1"/>
    <col min="5" max="6" width="11.625" style="4" hidden="1" customWidth="1"/>
    <col min="7" max="7" width="12.625" style="4" hidden="1" customWidth="1"/>
    <col min="8" max="8" width="13.625" style="4" customWidth="1"/>
    <col min="9" max="9" width="12.625" style="10" hidden="1" customWidth="1"/>
    <col min="10" max="10" width="13.625" style="4" customWidth="1"/>
    <col min="11" max="11" width="12.625" style="10" hidden="1" customWidth="1"/>
    <col min="12" max="12" width="13.625" style="4" customWidth="1"/>
    <col min="13" max="13" width="12.625" style="4" hidden="1" customWidth="1"/>
    <col min="14" max="14" width="13.625" style="4" customWidth="1"/>
    <col min="15" max="15" width="12.625" style="4" hidden="1" customWidth="1"/>
    <col min="16" max="16" width="13.625" style="4" customWidth="1"/>
    <col min="17" max="17" width="12.625" style="10" hidden="1" customWidth="1"/>
    <col min="18" max="18" width="13.625" style="4" customWidth="1"/>
    <col min="19" max="19" width="12.625" style="4" hidden="1" customWidth="1"/>
    <col min="20" max="20" width="13.625" style="4" customWidth="1"/>
    <col min="21" max="21" width="12.625" style="4" hidden="1" customWidth="1"/>
    <col min="22" max="22" width="13.625" style="4" customWidth="1"/>
    <col min="23" max="23" width="2.125" style="4" customWidth="1"/>
    <col min="24" max="24" width="11" style="4"/>
    <col min="25" max="25" width="13.125" style="646" customWidth="1"/>
    <col min="26" max="28" width="11" style="646" customWidth="1"/>
    <col min="29" max="29" width="11" style="4" customWidth="1"/>
    <col min="30" max="16384" width="11" style="4"/>
  </cols>
  <sheetData>
    <row r="1" spans="1:27" ht="15" customHeight="1">
      <c r="A1" s="1614" t="str">
        <f>'Allgemeine Angaben'!A1:N1</f>
        <v>Aufforderung zum Abschluss einer Pflegesatzvereinbarung gemäß §§ 84, 85 SGB XI</v>
      </c>
      <c r="B1" s="1615"/>
      <c r="C1" s="1615"/>
      <c r="D1" s="1615"/>
      <c r="E1" s="1615"/>
      <c r="F1" s="1615"/>
      <c r="G1" s="1615"/>
      <c r="H1" s="1615"/>
      <c r="I1" s="1810"/>
      <c r="J1" s="1810"/>
      <c r="K1" s="1810"/>
      <c r="L1" s="1810"/>
      <c r="M1" s="1810"/>
      <c r="N1" s="1810"/>
      <c r="O1" s="1810"/>
      <c r="P1" s="1810"/>
      <c r="Q1" s="1810"/>
      <c r="R1" s="1810"/>
      <c r="S1" s="1810"/>
      <c r="T1" s="1810"/>
      <c r="U1" s="1760"/>
      <c r="V1" s="1760"/>
      <c r="W1" s="1761"/>
      <c r="X1" s="606"/>
      <c r="Y1" s="1224"/>
      <c r="Z1" s="1225"/>
      <c r="AA1" s="1226"/>
    </row>
    <row r="2" spans="1:27" ht="15" customHeight="1">
      <c r="A2" s="1617" t="s">
        <v>145</v>
      </c>
      <c r="B2" s="1618"/>
      <c r="C2" s="1618"/>
      <c r="D2" s="1618"/>
      <c r="E2" s="1618"/>
      <c r="F2" s="1618"/>
      <c r="G2" s="1618"/>
      <c r="H2" s="1618"/>
      <c r="I2" s="1812"/>
      <c r="J2" s="1812"/>
      <c r="K2" s="1812"/>
      <c r="L2" s="1812"/>
      <c r="M2" s="1812"/>
      <c r="N2" s="1812"/>
      <c r="O2" s="1812"/>
      <c r="P2" s="1812"/>
      <c r="Q2" s="1812"/>
      <c r="R2" s="1812"/>
      <c r="S2" s="1812"/>
      <c r="T2" s="1812"/>
      <c r="U2" s="1762"/>
      <c r="V2" s="1762"/>
      <c r="W2" s="1763"/>
      <c r="X2" s="616"/>
      <c r="Y2" s="1216"/>
      <c r="Z2" s="1227"/>
    </row>
    <row r="3" spans="1:27" ht="15" customHeight="1">
      <c r="A3" s="1627" t="str">
        <f>'Allgemeine Angaben'!A3:N3</f>
        <v/>
      </c>
      <c r="B3" s="1628"/>
      <c r="C3" s="1628"/>
      <c r="D3" s="1628"/>
      <c r="E3" s="1628"/>
      <c r="F3" s="1628"/>
      <c r="G3" s="1628"/>
      <c r="H3" s="1628"/>
      <c r="I3" s="1812"/>
      <c r="J3" s="1812"/>
      <c r="K3" s="1812"/>
      <c r="L3" s="1812"/>
      <c r="M3" s="1812"/>
      <c r="N3" s="1812"/>
      <c r="O3" s="1812"/>
      <c r="P3" s="1812"/>
      <c r="Q3" s="1812"/>
      <c r="R3" s="1812"/>
      <c r="S3" s="1812"/>
      <c r="T3" s="1812"/>
      <c r="U3" s="1762"/>
      <c r="V3" s="1762"/>
      <c r="W3" s="1763"/>
      <c r="X3" s="205"/>
      <c r="Y3" s="1228"/>
    </row>
    <row r="4" spans="1:27" ht="15" customHeight="1">
      <c r="A4" s="874"/>
      <c r="B4" s="875" t="str">
        <f>'Allgemeine Angaben'!B4</f>
        <v/>
      </c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9" t="str">
        <f>'Allgemeine Angaben'!K4</f>
        <v>Antrag vom:</v>
      </c>
      <c r="O4" s="875"/>
      <c r="P4" s="878">
        <f>'Allgemeine Angaben'!L4</f>
        <v>0</v>
      </c>
      <c r="Q4" s="875"/>
      <c r="R4" s="875"/>
      <c r="S4" s="875"/>
      <c r="T4" s="875"/>
      <c r="U4" s="875"/>
      <c r="V4" s="875"/>
      <c r="W4" s="876"/>
      <c r="X4" s="120"/>
    </row>
    <row r="5" spans="1:27" ht="14.25" customHeight="1">
      <c r="A5" s="3"/>
      <c r="B5" s="206"/>
      <c r="C5" s="179"/>
      <c r="D5" s="179"/>
      <c r="E5" s="207" t="s">
        <v>146</v>
      </c>
      <c r="F5" s="207"/>
      <c r="G5" s="213"/>
      <c r="I5" s="209"/>
      <c r="J5" s="78" t="s">
        <v>201</v>
      </c>
      <c r="K5" s="209"/>
      <c r="L5" s="877" t="s">
        <v>202</v>
      </c>
      <c r="M5" s="213"/>
      <c r="N5" s="78" t="s">
        <v>227</v>
      </c>
      <c r="O5" s="213"/>
      <c r="P5" s="78" t="s">
        <v>149</v>
      </c>
      <c r="Q5" s="209"/>
      <c r="S5" s="213"/>
      <c r="U5" s="213"/>
      <c r="W5" s="5"/>
      <c r="X5" s="205"/>
      <c r="Y5" s="1216"/>
    </row>
    <row r="6" spans="1:27">
      <c r="A6" s="3"/>
      <c r="C6" s="123" t="s">
        <v>147</v>
      </c>
      <c r="D6" s="208" t="str">
        <f>IF('Allgemeine Angaben'!L44&gt;0,'Allgemeine Angaben'!L44,"")</f>
        <v/>
      </c>
      <c r="E6" s="209" t="s">
        <v>148</v>
      </c>
      <c r="F6" s="209"/>
      <c r="G6" s="213"/>
      <c r="I6" s="209"/>
      <c r="J6" s="210">
        <f>IF(Belegung!D8&gt;0,Belegung!D8,"")</f>
        <v>365</v>
      </c>
      <c r="K6" s="209"/>
      <c r="L6" s="320" t="str">
        <f>IF(Belegung!G6&gt;0,Belegung!G6,"")</f>
        <v/>
      </c>
      <c r="M6" s="260"/>
      <c r="N6" s="211">
        <f>divisor</f>
        <v>0</v>
      </c>
      <c r="O6" s="213"/>
      <c r="P6" s="211">
        <f>IFERROR(ROUND(J6/12,2),"")</f>
        <v>30.42</v>
      </c>
      <c r="Q6" s="337"/>
      <c r="S6" s="213"/>
      <c r="T6" s="59"/>
      <c r="U6" s="349"/>
      <c r="V6" s="59"/>
      <c r="W6" s="5"/>
      <c r="Y6" s="102"/>
    </row>
    <row r="7" spans="1:27" ht="3" customHeight="1">
      <c r="A7" s="3"/>
      <c r="C7" s="123"/>
      <c r="D7" s="123"/>
      <c r="E7" s="212"/>
      <c r="F7" s="212"/>
      <c r="G7" s="213"/>
      <c r="I7" s="331"/>
      <c r="J7" s="123"/>
      <c r="K7" s="331"/>
      <c r="L7" s="123"/>
      <c r="M7" s="331"/>
      <c r="N7" s="123"/>
      <c r="O7" s="213"/>
      <c r="Q7" s="331"/>
      <c r="R7" s="123"/>
      <c r="S7" s="331"/>
      <c r="T7" s="59"/>
      <c r="U7" s="349"/>
      <c r="V7" s="59"/>
      <c r="W7" s="5"/>
      <c r="Y7" s="102"/>
    </row>
    <row r="8" spans="1:27">
      <c r="A8" s="3"/>
      <c r="C8" s="59"/>
      <c r="D8" s="123"/>
      <c r="E8" s="209" t="s">
        <v>150</v>
      </c>
      <c r="F8" s="209"/>
      <c r="G8" s="213"/>
      <c r="I8" s="331"/>
      <c r="J8" s="84" t="s">
        <v>228</v>
      </c>
      <c r="K8" s="209"/>
      <c r="L8" s="320" t="str">
        <f>IF('Allgemeine Angaben'!D7="vst",100,IF('Allgemeine Angaben'!D7="kzp",100,L6))</f>
        <v/>
      </c>
      <c r="M8" s="212"/>
      <c r="N8" s="211" t="str">
        <f>IFERROR(Belegung!E32*J6*L8/100,"")</f>
        <v/>
      </c>
      <c r="O8" s="213"/>
      <c r="Q8" s="337"/>
      <c r="S8" s="213"/>
      <c r="T8" s="59"/>
      <c r="U8" s="349"/>
      <c r="V8" s="59"/>
      <c r="W8" s="5"/>
      <c r="X8" s="9"/>
      <c r="Y8" s="102"/>
    </row>
    <row r="9" spans="1:27" ht="9.9499999999999993" customHeight="1">
      <c r="A9" s="3"/>
      <c r="C9" s="59"/>
      <c r="D9" s="123"/>
      <c r="E9" s="213"/>
      <c r="F9" s="213"/>
      <c r="G9" s="213"/>
      <c r="I9" s="331"/>
      <c r="J9" s="123"/>
      <c r="K9" s="123"/>
      <c r="L9" s="123"/>
      <c r="M9" s="260"/>
      <c r="N9" s="17"/>
      <c r="O9" s="213"/>
      <c r="Q9" s="260"/>
      <c r="R9" s="17"/>
      <c r="S9" s="213"/>
      <c r="T9" s="59"/>
      <c r="U9" s="349"/>
      <c r="V9" s="59"/>
      <c r="W9" s="5"/>
      <c r="Y9" s="102"/>
    </row>
    <row r="10" spans="1:27">
      <c r="A10" s="3"/>
      <c r="C10" s="84"/>
      <c r="D10" s="10" t="s">
        <v>37</v>
      </c>
      <c r="E10" s="214">
        <f>SUM(H10:P10)</f>
        <v>0</v>
      </c>
      <c r="F10" s="214" t="s">
        <v>339</v>
      </c>
      <c r="G10" s="213"/>
      <c r="H10" s="321">
        <f>Belegung!E26</f>
        <v>0</v>
      </c>
      <c r="I10" s="209"/>
      <c r="J10" s="215">
        <f>Belegung!E27</f>
        <v>0</v>
      </c>
      <c r="K10" s="209"/>
      <c r="L10" s="215">
        <f>Belegung!E28</f>
        <v>0</v>
      </c>
      <c r="M10" s="213"/>
      <c r="N10" s="215">
        <f>Belegung!E29</f>
        <v>0</v>
      </c>
      <c r="O10" s="213"/>
      <c r="P10" s="215">
        <f>Belegung!E30</f>
        <v>0</v>
      </c>
      <c r="Q10" s="209"/>
      <c r="S10" s="213"/>
      <c r="T10" s="59"/>
      <c r="U10" s="349"/>
      <c r="V10" s="59"/>
      <c r="W10" s="5"/>
      <c r="Y10" s="102"/>
    </row>
    <row r="11" spans="1:27">
      <c r="A11" s="3"/>
      <c r="C11" s="84"/>
      <c r="D11" s="10" t="s">
        <v>112</v>
      </c>
      <c r="E11" s="319">
        <f>SUM(H11:P11)</f>
        <v>0</v>
      </c>
      <c r="F11" s="216" t="e">
        <f>J11+L11+N11+P11</f>
        <v>#VALUE!</v>
      </c>
      <c r="G11" s="213"/>
      <c r="H11" s="217" t="str">
        <f>IFERROR(H10*$J$6*$L$6/100,"")</f>
        <v/>
      </c>
      <c r="I11" s="209"/>
      <c r="J11" s="217" t="str">
        <f>IFERROR(J10*$J$6*$L$6/100,"")</f>
        <v/>
      </c>
      <c r="K11" s="209"/>
      <c r="L11" s="217" t="str">
        <f>IFERROR(L10*$J$6*$L$6/100,"")</f>
        <v/>
      </c>
      <c r="M11" s="213"/>
      <c r="N11" s="217" t="str">
        <f>IFERROR(N10*$J$6*$L$6/100,"")</f>
        <v/>
      </c>
      <c r="O11" s="213"/>
      <c r="P11" s="217" t="str">
        <f>IFERROR(P10*$J$6*$L$6/100,"")</f>
        <v/>
      </c>
      <c r="Q11" s="209"/>
      <c r="S11" s="213"/>
      <c r="U11" s="213"/>
      <c r="W11" s="5"/>
      <c r="Y11" s="102"/>
    </row>
    <row r="12" spans="1:27">
      <c r="A12" s="3"/>
      <c r="C12" s="84"/>
      <c r="D12" s="17" t="s">
        <v>151</v>
      </c>
      <c r="E12" s="216"/>
      <c r="F12" s="216"/>
      <c r="G12" s="213"/>
      <c r="H12" s="218"/>
      <c r="I12" s="209"/>
      <c r="J12" s="219">
        <v>805</v>
      </c>
      <c r="K12" s="209"/>
      <c r="L12" s="219">
        <v>1319</v>
      </c>
      <c r="M12" s="213"/>
      <c r="N12" s="219">
        <v>1855</v>
      </c>
      <c r="O12" s="213"/>
      <c r="P12" s="219">
        <v>2096</v>
      </c>
      <c r="Q12" s="209"/>
      <c r="S12" s="213"/>
      <c r="U12" s="213"/>
      <c r="W12" s="5"/>
      <c r="Y12" s="102"/>
    </row>
    <row r="13" spans="1:27" ht="9.9499999999999993" customHeight="1">
      <c r="A13" s="3"/>
      <c r="E13" s="213"/>
      <c r="F13" s="409"/>
      <c r="G13" s="323"/>
      <c r="I13" s="323"/>
      <c r="K13" s="323"/>
      <c r="M13" s="323"/>
      <c r="O13" s="213"/>
      <c r="Q13" s="209"/>
      <c r="S13" s="213"/>
      <c r="U13" s="213"/>
      <c r="W13" s="5"/>
      <c r="Y13" s="102"/>
    </row>
    <row r="14" spans="1:27" ht="39.950000000000003" customHeight="1">
      <c r="A14" s="3"/>
      <c r="C14" s="9"/>
      <c r="D14" s="1009"/>
      <c r="E14" s="220"/>
      <c r="F14" s="220"/>
      <c r="G14" s="311" t="s">
        <v>152</v>
      </c>
      <c r="H14" s="356" t="s">
        <v>238</v>
      </c>
      <c r="I14" s="311" t="s">
        <v>153</v>
      </c>
      <c r="J14" s="348" t="s">
        <v>239</v>
      </c>
      <c r="K14" s="311" t="s">
        <v>154</v>
      </c>
      <c r="L14" s="348" t="s">
        <v>240</v>
      </c>
      <c r="M14" s="311" t="s">
        <v>155</v>
      </c>
      <c r="N14" s="348" t="s">
        <v>241</v>
      </c>
      <c r="O14" s="311" t="s">
        <v>156</v>
      </c>
      <c r="P14" s="348" t="s">
        <v>242</v>
      </c>
      <c r="Q14" s="311" t="s">
        <v>157</v>
      </c>
      <c r="R14" s="348" t="s">
        <v>243</v>
      </c>
      <c r="S14" s="311" t="s">
        <v>158</v>
      </c>
      <c r="T14" s="356" t="s">
        <v>244</v>
      </c>
      <c r="U14" s="311" t="s">
        <v>229</v>
      </c>
      <c r="V14" s="356" t="s">
        <v>245</v>
      </c>
      <c r="W14" s="5"/>
      <c r="Y14" s="1229"/>
    </row>
    <row r="15" spans="1:27">
      <c r="A15" s="3"/>
      <c r="B15" s="221"/>
      <c r="C15" s="221"/>
      <c r="D15" s="505" t="s">
        <v>159</v>
      </c>
      <c r="E15" s="223" t="s">
        <v>160</v>
      </c>
      <c r="F15" s="223" t="s">
        <v>226</v>
      </c>
      <c r="G15" s="224" t="s">
        <v>161</v>
      </c>
      <c r="H15" s="1244" t="s">
        <v>735</v>
      </c>
      <c r="I15" s="222" t="s">
        <v>161</v>
      </c>
      <c r="J15" s="1245" t="s">
        <v>735</v>
      </c>
      <c r="K15" s="224" t="s">
        <v>161</v>
      </c>
      <c r="L15" s="1244" t="s">
        <v>735</v>
      </c>
      <c r="M15" s="224" t="s">
        <v>161</v>
      </c>
      <c r="N15" s="1244" t="s">
        <v>735</v>
      </c>
      <c r="O15" s="224" t="s">
        <v>161</v>
      </c>
      <c r="P15" s="1244" t="s">
        <v>735</v>
      </c>
      <c r="Q15" s="224" t="s">
        <v>161</v>
      </c>
      <c r="R15" s="1244" t="s">
        <v>735</v>
      </c>
      <c r="S15" s="224" t="s">
        <v>161</v>
      </c>
      <c r="T15" s="1244" t="s">
        <v>735</v>
      </c>
      <c r="U15" s="224" t="s">
        <v>161</v>
      </c>
      <c r="V15" s="1244" t="s">
        <v>735</v>
      </c>
      <c r="W15" s="5"/>
    </row>
    <row r="16" spans="1:27">
      <c r="A16" s="3"/>
      <c r="B16" s="225" t="s">
        <v>162</v>
      </c>
      <c r="C16" s="225" t="s">
        <v>360</v>
      </c>
      <c r="D16" s="506" t="e">
        <f>SUM(D17:D18,D20:D24)</f>
        <v>#VALUE!</v>
      </c>
      <c r="E16" s="226" t="e">
        <f>G16+I16+K16+M16+O16+Q16</f>
        <v>#VALUE!</v>
      </c>
      <c r="F16" s="226"/>
      <c r="G16" s="324" t="e">
        <f t="shared" ref="G16:P16" si="0">SUM(G17:G24)</f>
        <v>#VALUE!</v>
      </c>
      <c r="H16" s="227" t="e">
        <f t="shared" si="0"/>
        <v>#VALUE!</v>
      </c>
      <c r="I16" s="332" t="e">
        <f t="shared" si="0"/>
        <v>#VALUE!</v>
      </c>
      <c r="J16" s="227" t="e">
        <f t="shared" si="0"/>
        <v>#VALUE!</v>
      </c>
      <c r="K16" s="335" t="e">
        <f t="shared" si="0"/>
        <v>#VALUE!</v>
      </c>
      <c r="L16" s="228" t="e">
        <f t="shared" si="0"/>
        <v>#VALUE!</v>
      </c>
      <c r="M16" s="335" t="e">
        <f t="shared" si="0"/>
        <v>#VALUE!</v>
      </c>
      <c r="N16" s="228" t="e">
        <f t="shared" si="0"/>
        <v>#VALUE!</v>
      </c>
      <c r="O16" s="335" t="e">
        <f t="shared" si="0"/>
        <v>#VALUE!</v>
      </c>
      <c r="P16" s="228" t="e">
        <f t="shared" si="0"/>
        <v>#VALUE!</v>
      </c>
      <c r="Q16" s="335" t="e">
        <f>SUM(Q20:Q24)</f>
        <v>#VALUE!</v>
      </c>
      <c r="R16" s="228" t="e">
        <f>SUM(R20:R24)</f>
        <v>#VALUE!</v>
      </c>
      <c r="S16" s="252"/>
      <c r="T16" s="229"/>
      <c r="U16" s="252"/>
      <c r="V16" s="229"/>
      <c r="W16" s="5"/>
    </row>
    <row r="17" spans="1:32">
      <c r="A17" s="3"/>
      <c r="B17" s="193" t="s">
        <v>163</v>
      </c>
      <c r="C17" s="230" t="str">
        <f>Personalaufwendungen!C10</f>
        <v>Pflege inklusive QM, PDL/ stellvertretende PDL</v>
      </c>
      <c r="D17" s="507" t="e">
        <f>Personalaufwendungen!I17*Personalaufwendungen!H17*(1+pnk+Personalaufwendungen!I61)*(1+risiko)</f>
        <v>#VALUE!</v>
      </c>
      <c r="E17" s="971" t="e">
        <f>G17+I17+K17+M17+O17</f>
        <v>#VALUE!</v>
      </c>
      <c r="F17" s="226">
        <v>1</v>
      </c>
      <c r="G17" s="325" t="e">
        <f>$D17*$F17*KAT!E32</f>
        <v>#VALUE!</v>
      </c>
      <c r="H17" s="231" t="e">
        <f>G17/$H$11</f>
        <v>#VALUE!</v>
      </c>
      <c r="I17" s="239" t="e">
        <f>$D17*$F17*KAT!E33</f>
        <v>#VALUE!</v>
      </c>
      <c r="J17" s="231" t="e">
        <f t="shared" ref="J17:J24" si="1">I17/$J$11</f>
        <v>#VALUE!</v>
      </c>
      <c r="K17" s="239" t="e">
        <f>$D17*$F17*KAT!E34</f>
        <v>#VALUE!</v>
      </c>
      <c r="L17" s="231" t="e">
        <f t="shared" ref="L17:L24" si="2">K17/$L$11</f>
        <v>#VALUE!</v>
      </c>
      <c r="M17" s="239" t="e">
        <f>$D17*$F17*KAT!E35</f>
        <v>#VALUE!</v>
      </c>
      <c r="N17" s="231" t="e">
        <f t="shared" ref="N17:N24" si="3">M17/$N$11</f>
        <v>#VALUE!</v>
      </c>
      <c r="O17" s="239" t="e">
        <f>$D17*$F17*KAT!E36</f>
        <v>#VALUE!</v>
      </c>
      <c r="P17" s="231" t="e">
        <f t="shared" ref="P17:P24" si="4">O17/$P$11</f>
        <v>#VALUE!</v>
      </c>
      <c r="Q17" s="338"/>
      <c r="R17" s="232"/>
      <c r="S17" s="252"/>
      <c r="T17" s="229"/>
      <c r="U17" s="252"/>
      <c r="V17" s="229"/>
      <c r="W17" s="5"/>
    </row>
    <row r="18" spans="1:32">
      <c r="A18" s="3"/>
      <c r="B18" s="193" t="s">
        <v>164</v>
      </c>
      <c r="C18" s="230" t="str">
        <f>Personalaufwendungen!C21</f>
        <v>Betreuung</v>
      </c>
      <c r="D18" s="507" t="e">
        <f>Personalaufwendungen!I26*Personalaufwendungen!H26*(1+pnk+Personalaufwendungen!I61)*(1+risiko)</f>
        <v>#VALUE!</v>
      </c>
      <c r="E18" s="226" t="e">
        <f>G18+I18+K18+M18+O18+Q18</f>
        <v>#VALUE!</v>
      </c>
      <c r="F18" s="226">
        <v>1</v>
      </c>
      <c r="G18" s="326" t="e">
        <f>D18*F18/$N$6*$H$11</f>
        <v>#VALUE!</v>
      </c>
      <c r="H18" s="359" t="e">
        <f>G18/$H$11</f>
        <v>#VALUE!</v>
      </c>
      <c r="I18" s="360" t="e">
        <f>D18*F18/$N$6*$J$11</f>
        <v>#VALUE!</v>
      </c>
      <c r="J18" s="359" t="e">
        <f t="shared" si="1"/>
        <v>#VALUE!</v>
      </c>
      <c r="K18" s="361" t="e">
        <f>D18*F18/$N$6*$L$11</f>
        <v>#VALUE!</v>
      </c>
      <c r="L18" s="359" t="e">
        <f t="shared" si="2"/>
        <v>#VALUE!</v>
      </c>
      <c r="M18" s="361" t="e">
        <f>D18*F18/$N$6*$N$11</f>
        <v>#VALUE!</v>
      </c>
      <c r="N18" s="359" t="e">
        <f t="shared" si="3"/>
        <v>#VALUE!</v>
      </c>
      <c r="O18" s="361" t="e">
        <f>D18*F18/$N$6*$P$11</f>
        <v>#VALUE!</v>
      </c>
      <c r="P18" s="359" t="e">
        <f t="shared" si="4"/>
        <v>#VALUE!</v>
      </c>
      <c r="Q18" s="362"/>
      <c r="R18" s="229"/>
      <c r="S18" s="252"/>
      <c r="T18" s="229"/>
      <c r="U18" s="252"/>
      <c r="V18" s="229"/>
      <c r="W18" s="5"/>
      <c r="Z18" s="1230"/>
    </row>
    <row r="19" spans="1:32">
      <c r="A19" s="3"/>
      <c r="B19" s="193" t="s">
        <v>165</v>
      </c>
      <c r="C19" s="230" t="str">
        <f>Personalaufwendungen!C32</f>
        <v>Zusätzliche Betreuung und Aktivierung</v>
      </c>
      <c r="D19" s="507" t="e">
        <f>Personalaufwendungen!I33*Personalaufwendungen!H33*(1+pnk+Personalaufwendungen!I61)*(1+risiko)</f>
        <v>#VALUE!</v>
      </c>
      <c r="E19" s="226"/>
      <c r="F19" s="226"/>
      <c r="G19" s="326"/>
      <c r="H19" s="240"/>
      <c r="I19" s="240"/>
      <c r="J19" s="240"/>
      <c r="K19" s="240"/>
      <c r="L19" s="240"/>
      <c r="M19" s="240"/>
      <c r="N19" s="240"/>
      <c r="O19" s="240"/>
      <c r="P19" s="240"/>
      <c r="Q19" s="363"/>
      <c r="R19" s="243"/>
      <c r="S19" s="243"/>
      <c r="T19" s="243"/>
      <c r="U19" s="327" t="e">
        <f>D19</f>
        <v>#VALUE!</v>
      </c>
      <c r="V19" s="364" t="e">
        <f>U19/$N$8</f>
        <v>#VALUE!</v>
      </c>
      <c r="W19" s="5"/>
    </row>
    <row r="20" spans="1:32">
      <c r="A20" s="3"/>
      <c r="B20" s="193" t="s">
        <v>166</v>
      </c>
      <c r="C20" s="230" t="str">
        <f>Personalaufwendungen!C35</f>
        <v>Leitung / Verwaltung</v>
      </c>
      <c r="D20" s="507" t="e">
        <f>Personalaufwendungen!I38*Personalaufwendungen!H38*(1+pnk+Personalaufwendungen!I61)*(1+risiko)</f>
        <v>#VALUE!</v>
      </c>
      <c r="E20" s="226" t="e">
        <f>G20+I20+K20+M20+O20+Q20</f>
        <v>#VALUE!</v>
      </c>
      <c r="F20" s="226">
        <v>0.5</v>
      </c>
      <c r="G20" s="326" t="e">
        <f>D20*F20/$N$6*$H$11</f>
        <v>#VALUE!</v>
      </c>
      <c r="H20" s="242" t="e">
        <f>G20/$H$11</f>
        <v>#VALUE!</v>
      </c>
      <c r="I20" s="357" t="e">
        <f>D20*F20/$N$6*$J$11</f>
        <v>#VALUE!</v>
      </c>
      <c r="J20" s="242" t="e">
        <f t="shared" si="1"/>
        <v>#VALUE!</v>
      </c>
      <c r="K20" s="358" t="e">
        <f>D20*F20/$N$6*$L$11</f>
        <v>#VALUE!</v>
      </c>
      <c r="L20" s="242" t="e">
        <f t="shared" si="2"/>
        <v>#VALUE!</v>
      </c>
      <c r="M20" s="358" t="e">
        <f>D20*F20/$N$6*$N$11</f>
        <v>#VALUE!</v>
      </c>
      <c r="N20" s="242" t="e">
        <f t="shared" si="3"/>
        <v>#VALUE!</v>
      </c>
      <c r="O20" s="358" t="e">
        <f>D20*F20/$N$6*$P$11</f>
        <v>#VALUE!</v>
      </c>
      <c r="P20" s="242" t="e">
        <f t="shared" si="4"/>
        <v>#VALUE!</v>
      </c>
      <c r="Q20" s="358" t="e">
        <f>D20*F20</f>
        <v>#VALUE!</v>
      </c>
      <c r="R20" s="242" t="e">
        <f>Q20/divisor</f>
        <v>#VALUE!</v>
      </c>
      <c r="S20" s="252"/>
      <c r="T20" s="229"/>
      <c r="U20" s="252"/>
      <c r="V20" s="229"/>
      <c r="W20" s="5"/>
    </row>
    <row r="21" spans="1:32">
      <c r="A21" s="3"/>
      <c r="B21" s="233" t="s">
        <v>167</v>
      </c>
      <c r="C21" s="230" t="str">
        <f>Personalaufwendungen!C40</f>
        <v>Hauswirtschaft</v>
      </c>
      <c r="D21" s="507" t="e">
        <f>Personalaufwendungen!I43*Personalaufwendungen!H43*(1+pnk+Personalaufwendungen!I61)*(1+risiko)</f>
        <v>#VALUE!</v>
      </c>
      <c r="E21" s="226" t="e">
        <f>G21+I21+K21+M21+O21+Q21</f>
        <v>#VALUE!</v>
      </c>
      <c r="F21" s="226">
        <v>0.5</v>
      </c>
      <c r="G21" s="326" t="e">
        <f>D21*F21/$N$6*$H$11</f>
        <v>#VALUE!</v>
      </c>
      <c r="H21" s="231" t="e">
        <f>G21/$H$11</f>
        <v>#VALUE!</v>
      </c>
      <c r="I21" s="239" t="e">
        <f>D21*F21/$N$6*$J$11</f>
        <v>#VALUE!</v>
      </c>
      <c r="J21" s="231" t="e">
        <f t="shared" si="1"/>
        <v>#VALUE!</v>
      </c>
      <c r="K21" s="326" t="e">
        <f>D21*F21/$N$6*$L$11</f>
        <v>#VALUE!</v>
      </c>
      <c r="L21" s="231" t="e">
        <f t="shared" si="2"/>
        <v>#VALUE!</v>
      </c>
      <c r="M21" s="326" t="e">
        <f>D21*F21/$N$6*$N$11</f>
        <v>#VALUE!</v>
      </c>
      <c r="N21" s="231" t="e">
        <f t="shared" si="3"/>
        <v>#VALUE!</v>
      </c>
      <c r="O21" s="326" t="e">
        <f>D21*F21/$N$6*$P$11</f>
        <v>#VALUE!</v>
      </c>
      <c r="P21" s="231" t="e">
        <f t="shared" si="4"/>
        <v>#VALUE!</v>
      </c>
      <c r="Q21" s="326" t="e">
        <f>D21*F21</f>
        <v>#VALUE!</v>
      </c>
      <c r="R21" s="231" t="e">
        <f>Q21/divisor</f>
        <v>#VALUE!</v>
      </c>
      <c r="S21" s="252"/>
      <c r="T21" s="229"/>
      <c r="U21" s="252"/>
      <c r="V21" s="229"/>
      <c r="W21" s="5"/>
      <c r="X21" s="101"/>
    </row>
    <row r="22" spans="1:32">
      <c r="A22" s="3"/>
      <c r="B22" s="193" t="s">
        <v>168</v>
      </c>
      <c r="C22" s="230" t="str">
        <f>Personalaufwendungen!C45</f>
        <v>Küche</v>
      </c>
      <c r="D22" s="507" t="e">
        <f>Personalaufwendungen!I45*Personalaufwendungen!H45*(1+pnk+Personalaufwendungen!I61)*(1+risiko)</f>
        <v>#VALUE!</v>
      </c>
      <c r="E22" s="226" t="e">
        <f>G22+I22+K22+M22+O22+Q22</f>
        <v>#VALUE!</v>
      </c>
      <c r="F22" s="226">
        <v>0.5</v>
      </c>
      <c r="G22" s="326" t="e">
        <f>D22*F22/$N$6*$H$11</f>
        <v>#VALUE!</v>
      </c>
      <c r="H22" s="231" t="e">
        <f>G22/$H$11</f>
        <v>#VALUE!</v>
      </c>
      <c r="I22" s="239" t="e">
        <f>D22*F22/$N$6*$J$11</f>
        <v>#VALUE!</v>
      </c>
      <c r="J22" s="231" t="e">
        <f t="shared" si="1"/>
        <v>#VALUE!</v>
      </c>
      <c r="K22" s="326" t="e">
        <f>D22*F22/$N$6*$L$11</f>
        <v>#VALUE!</v>
      </c>
      <c r="L22" s="231" t="e">
        <f t="shared" si="2"/>
        <v>#VALUE!</v>
      </c>
      <c r="M22" s="326" t="e">
        <f>D22*F22/$N$6*$N$11</f>
        <v>#VALUE!</v>
      </c>
      <c r="N22" s="231" t="e">
        <f t="shared" si="3"/>
        <v>#VALUE!</v>
      </c>
      <c r="O22" s="326" t="e">
        <f>D22*F22/$N$6*$P$11</f>
        <v>#VALUE!</v>
      </c>
      <c r="P22" s="231" t="e">
        <f t="shared" si="4"/>
        <v>#VALUE!</v>
      </c>
      <c r="Q22" s="326" t="e">
        <f>D22*F22</f>
        <v>#VALUE!</v>
      </c>
      <c r="R22" s="231" t="e">
        <f>Q22/divisor</f>
        <v>#VALUE!</v>
      </c>
      <c r="S22" s="252"/>
      <c r="T22" s="229"/>
      <c r="U22" s="252"/>
      <c r="V22" s="229"/>
      <c r="W22" s="5"/>
      <c r="Y22" s="1231"/>
    </row>
    <row r="23" spans="1:32">
      <c r="A23" s="3"/>
      <c r="B23" s="193" t="s">
        <v>169</v>
      </c>
      <c r="C23" s="230" t="str">
        <f>Personalaufwendungen!C47</f>
        <v>Haustechnik</v>
      </c>
      <c r="D23" s="507" t="e">
        <f>Personalaufwendungen!I47*Personalaufwendungen!H47*(1+pnk+Personalaufwendungen!I61)*(1+risiko)</f>
        <v>#VALUE!</v>
      </c>
      <c r="E23" s="226" t="e">
        <f>G23+I23+K23+M23+O23+Q23</f>
        <v>#VALUE!</v>
      </c>
      <c r="F23" s="226">
        <v>0.5</v>
      </c>
      <c r="G23" s="326" t="e">
        <f>D23*F23/$N$6*$H$11</f>
        <v>#VALUE!</v>
      </c>
      <c r="H23" s="231" t="e">
        <f>G23/$H$11</f>
        <v>#VALUE!</v>
      </c>
      <c r="I23" s="239" t="e">
        <f>D23*F23/$N$6*$J$11</f>
        <v>#VALUE!</v>
      </c>
      <c r="J23" s="231" t="e">
        <f t="shared" si="1"/>
        <v>#VALUE!</v>
      </c>
      <c r="K23" s="326" t="e">
        <f>D23*F23/$N$6*$L$11</f>
        <v>#VALUE!</v>
      </c>
      <c r="L23" s="231" t="e">
        <f t="shared" si="2"/>
        <v>#VALUE!</v>
      </c>
      <c r="M23" s="326" t="e">
        <f>D23*F23/$N$6*$N$11</f>
        <v>#VALUE!</v>
      </c>
      <c r="N23" s="231" t="e">
        <f t="shared" si="3"/>
        <v>#VALUE!</v>
      </c>
      <c r="O23" s="326" t="e">
        <f>D23*F23/$N$6*$P$11</f>
        <v>#VALUE!</v>
      </c>
      <c r="P23" s="231" t="e">
        <f t="shared" si="4"/>
        <v>#VALUE!</v>
      </c>
      <c r="Q23" s="326" t="e">
        <f>D23*F23</f>
        <v>#VALUE!</v>
      </c>
      <c r="R23" s="231" t="e">
        <f>Q23/divisor</f>
        <v>#VALUE!</v>
      </c>
      <c r="S23" s="252"/>
      <c r="T23" s="229"/>
      <c r="U23" s="252"/>
      <c r="V23" s="229"/>
      <c r="W23" s="5"/>
      <c r="Y23" s="1232"/>
    </row>
    <row r="24" spans="1:32">
      <c r="A24" s="3"/>
      <c r="B24" s="193" t="s">
        <v>179</v>
      </c>
      <c r="C24" s="353" t="s">
        <v>361</v>
      </c>
      <c r="D24" s="507">
        <f>Personalaufwendungen!I66*Personalaufwendungen!H66+Personalaufwendungen!I68*Personalaufwendungen!H68</f>
        <v>0</v>
      </c>
      <c r="E24" s="226" t="e">
        <f>G24+I24+K24+M24+O24+Q24</f>
        <v>#DIV/0!</v>
      </c>
      <c r="F24" s="226">
        <v>0.5</v>
      </c>
      <c r="G24" s="326" t="e">
        <f>D24*F24/$N$6*$H$11</f>
        <v>#DIV/0!</v>
      </c>
      <c r="H24" s="231" t="e">
        <f>G24/$H$11</f>
        <v>#DIV/0!</v>
      </c>
      <c r="I24" s="239" t="e">
        <f>D24*F24/$N$6*$J$11</f>
        <v>#DIV/0!</v>
      </c>
      <c r="J24" s="231" t="e">
        <f t="shared" si="1"/>
        <v>#DIV/0!</v>
      </c>
      <c r="K24" s="326" t="e">
        <f>D24*F24/$N$6*$L$11</f>
        <v>#DIV/0!</v>
      </c>
      <c r="L24" s="231" t="e">
        <f t="shared" si="2"/>
        <v>#DIV/0!</v>
      </c>
      <c r="M24" s="326" t="e">
        <f>D24*F24/$N$6*$N$11</f>
        <v>#DIV/0!</v>
      </c>
      <c r="N24" s="231" t="e">
        <f t="shared" si="3"/>
        <v>#DIV/0!</v>
      </c>
      <c r="O24" s="326" t="e">
        <f>D24*F24/$N$6*$P$11</f>
        <v>#DIV/0!</v>
      </c>
      <c r="P24" s="231" t="e">
        <f t="shared" si="4"/>
        <v>#DIV/0!</v>
      </c>
      <c r="Q24" s="326">
        <f>D24*F24</f>
        <v>0</v>
      </c>
      <c r="R24" s="231" t="e">
        <f>Q24/divisor</f>
        <v>#DIV/0!</v>
      </c>
      <c r="S24" s="252"/>
      <c r="T24" s="229"/>
      <c r="U24" s="252"/>
      <c r="V24" s="229"/>
      <c r="W24" s="5"/>
      <c r="X24" s="102"/>
      <c r="Y24" s="1233"/>
    </row>
    <row r="25" spans="1:32">
      <c r="A25" s="3"/>
      <c r="C25" s="234"/>
      <c r="D25" s="322"/>
      <c r="E25" s="235"/>
      <c r="F25" s="235"/>
      <c r="G25" s="327"/>
      <c r="H25" s="229"/>
      <c r="I25" s="327"/>
      <c r="J25" s="229"/>
      <c r="K25" s="327"/>
      <c r="L25" s="229"/>
      <c r="M25" s="327"/>
      <c r="N25" s="229"/>
      <c r="O25" s="327"/>
      <c r="P25" s="229"/>
      <c r="Q25" s="327"/>
      <c r="R25" s="229"/>
      <c r="S25" s="252"/>
      <c r="T25" s="229"/>
      <c r="U25" s="252"/>
      <c r="V25" s="229"/>
      <c r="W25" s="5"/>
      <c r="Y25" s="1234"/>
      <c r="Z25" s="1235"/>
      <c r="AA25" s="1235"/>
      <c r="AB25" s="1235"/>
      <c r="AC25" s="1001"/>
      <c r="AD25" s="1001"/>
      <c r="AE25" s="1001"/>
      <c r="AF25" s="1001"/>
    </row>
    <row r="26" spans="1:32">
      <c r="A26" s="3"/>
      <c r="B26" s="264" t="s">
        <v>48</v>
      </c>
      <c r="C26" s="225" t="s">
        <v>170</v>
      </c>
      <c r="D26" s="506">
        <f>SUM(D27:D36)</f>
        <v>0</v>
      </c>
      <c r="E26" s="226" t="e">
        <f>G26+I26+K26+M26+O26+Q26+S26</f>
        <v>#DIV/0!</v>
      </c>
      <c r="F26" s="226"/>
      <c r="G26" s="324" t="e">
        <f t="shared" ref="G26:L26" si="5">SUM(G28:G36)</f>
        <v>#DIV/0!</v>
      </c>
      <c r="H26" s="227" t="e">
        <f t="shared" si="5"/>
        <v>#DIV/0!</v>
      </c>
      <c r="I26" s="332" t="e">
        <f t="shared" si="5"/>
        <v>#DIV/0!</v>
      </c>
      <c r="J26" s="227" t="e">
        <f t="shared" si="5"/>
        <v>#DIV/0!</v>
      </c>
      <c r="K26" s="324" t="e">
        <f t="shared" si="5"/>
        <v>#DIV/0!</v>
      </c>
      <c r="L26" s="227" t="e">
        <f t="shared" si="5"/>
        <v>#DIV/0!</v>
      </c>
      <c r="M26" s="324" t="e">
        <f t="shared" ref="M26:P26" si="6">SUM(M28:M36)</f>
        <v>#DIV/0!</v>
      </c>
      <c r="N26" s="227" t="e">
        <f t="shared" si="6"/>
        <v>#DIV/0!</v>
      </c>
      <c r="O26" s="324" t="e">
        <f t="shared" si="6"/>
        <v>#DIV/0!</v>
      </c>
      <c r="P26" s="227" t="e">
        <f t="shared" si="6"/>
        <v>#DIV/0!</v>
      </c>
      <c r="Q26" s="335">
        <f>SUM(Q29:Q36)</f>
        <v>0</v>
      </c>
      <c r="R26" s="228" t="e">
        <f>SUM(R29:R36)</f>
        <v>#DIV/0!</v>
      </c>
      <c r="S26" s="335">
        <f>SUM(S27:S36)</f>
        <v>0</v>
      </c>
      <c r="T26" s="228" t="e">
        <f>SUM(T27:T36)</f>
        <v>#DIV/0!</v>
      </c>
      <c r="U26" s="355"/>
      <c r="V26" s="229"/>
      <c r="W26" s="5"/>
      <c r="Y26" s="1236"/>
      <c r="Z26" s="1235"/>
      <c r="AA26" s="1235"/>
      <c r="AB26" s="1235"/>
      <c r="AC26" s="1001"/>
      <c r="AD26" s="1001"/>
      <c r="AE26" s="1001"/>
      <c r="AF26" s="1001"/>
    </row>
    <row r="27" spans="1:32">
      <c r="A27" s="3"/>
      <c r="B27" s="354" t="s">
        <v>79</v>
      </c>
      <c r="C27" s="238" t="str">
        <f>Sachaufwendungen!C33</f>
        <v>Lebensmittel</v>
      </c>
      <c r="D27" s="507">
        <f>Sachaufwendungen!L33</f>
        <v>0</v>
      </c>
      <c r="E27" s="239"/>
      <c r="F27" s="239"/>
      <c r="G27" s="328"/>
      <c r="H27" s="240"/>
      <c r="I27" s="239"/>
      <c r="J27" s="240"/>
      <c r="K27" s="239"/>
      <c r="L27" s="240"/>
      <c r="M27" s="239"/>
      <c r="N27" s="240"/>
      <c r="O27" s="239"/>
      <c r="P27" s="240"/>
      <c r="Q27" s="239"/>
      <c r="R27" s="241"/>
      <c r="S27" s="326">
        <f>D27</f>
        <v>0</v>
      </c>
      <c r="T27" s="242" t="e">
        <f>S27/divisor</f>
        <v>#DIV/0!</v>
      </c>
      <c r="U27" s="327"/>
      <c r="V27" s="229"/>
      <c r="W27" s="5"/>
      <c r="Y27" s="1231"/>
    </row>
    <row r="28" spans="1:32">
      <c r="A28" s="3"/>
      <c r="B28" s="354" t="s">
        <v>81</v>
      </c>
      <c r="C28" s="238" t="str">
        <f>Sachaufwendungen!C34</f>
        <v>Pflegerischer Bedarf</v>
      </c>
      <c r="D28" s="507">
        <f>Sachaufwendungen!L34</f>
        <v>0</v>
      </c>
      <c r="E28" s="226" t="e">
        <f t="shared" ref="E28:E36" si="7">G28+I28+K28+M28+O28+Q28+S28</f>
        <v>#DIV/0!</v>
      </c>
      <c r="F28" s="226">
        <v>1</v>
      </c>
      <c r="G28" s="326" t="e">
        <f t="shared" ref="G28:G36" si="8">D28*F28/divisor*$H$11</f>
        <v>#DIV/0!</v>
      </c>
      <c r="H28" s="231" t="e">
        <f t="shared" ref="H28:H36" si="9">G28/$H$11</f>
        <v>#DIV/0!</v>
      </c>
      <c r="I28" s="239" t="e">
        <f t="shared" ref="I28:I36" si="10">D28*F28/divisor*$J$11</f>
        <v>#DIV/0!</v>
      </c>
      <c r="J28" s="231" t="e">
        <f t="shared" ref="J28:J36" si="11">I28/$J$11</f>
        <v>#DIV/0!</v>
      </c>
      <c r="K28" s="326" t="e">
        <f t="shared" ref="K28:K36" si="12">D28*F28/divisor*$L$11</f>
        <v>#DIV/0!</v>
      </c>
      <c r="L28" s="231" t="e">
        <f t="shared" ref="L28:L36" si="13">K28/$L$11</f>
        <v>#DIV/0!</v>
      </c>
      <c r="M28" s="326" t="e">
        <f t="shared" ref="M28:M36" si="14">D28*F28/divisor*$N$11</f>
        <v>#DIV/0!</v>
      </c>
      <c r="N28" s="231" t="e">
        <f t="shared" ref="N28:N36" si="15">M28/$N$11</f>
        <v>#DIV/0!</v>
      </c>
      <c r="O28" s="326" t="e">
        <f t="shared" ref="O28:O36" si="16">D28*F28/divisor*$P$11</f>
        <v>#DIV/0!</v>
      </c>
      <c r="P28" s="231" t="e">
        <f t="shared" ref="P28:P36" si="17">O28/$P$11</f>
        <v>#DIV/0!</v>
      </c>
      <c r="Q28" s="339"/>
      <c r="R28" s="243"/>
      <c r="S28" s="341"/>
      <c r="T28" s="229"/>
      <c r="U28" s="252"/>
      <c r="V28" s="229"/>
      <c r="W28" s="5"/>
      <c r="Y28" s="1231"/>
    </row>
    <row r="29" spans="1:32">
      <c r="A29" s="3"/>
      <c r="B29" s="354" t="s">
        <v>83</v>
      </c>
      <c r="C29" s="244" t="str">
        <f>Sachaufwendungen!C35</f>
        <v>Wasser, Energie, Brennstoffe</v>
      </c>
      <c r="D29" s="507">
        <f>Sachaufwendungen!L35</f>
        <v>0</v>
      </c>
      <c r="E29" s="226" t="e">
        <f t="shared" si="7"/>
        <v>#DIV/0!</v>
      </c>
      <c r="F29" s="226">
        <v>0.5</v>
      </c>
      <c r="G29" s="326" t="e">
        <f t="shared" si="8"/>
        <v>#DIV/0!</v>
      </c>
      <c r="H29" s="231" t="e">
        <f t="shared" si="9"/>
        <v>#DIV/0!</v>
      </c>
      <c r="I29" s="239" t="e">
        <f t="shared" si="10"/>
        <v>#DIV/0!</v>
      </c>
      <c r="J29" s="231" t="e">
        <f t="shared" si="11"/>
        <v>#DIV/0!</v>
      </c>
      <c r="K29" s="326" t="e">
        <f t="shared" si="12"/>
        <v>#DIV/0!</v>
      </c>
      <c r="L29" s="231" t="e">
        <f t="shared" si="13"/>
        <v>#DIV/0!</v>
      </c>
      <c r="M29" s="326" t="e">
        <f t="shared" si="14"/>
        <v>#DIV/0!</v>
      </c>
      <c r="N29" s="231" t="e">
        <f t="shared" si="15"/>
        <v>#DIV/0!</v>
      </c>
      <c r="O29" s="326" t="e">
        <f t="shared" si="16"/>
        <v>#DIV/0!</v>
      </c>
      <c r="P29" s="231" t="e">
        <f t="shared" si="17"/>
        <v>#DIV/0!</v>
      </c>
      <c r="Q29" s="326">
        <f>D29*F29</f>
        <v>0</v>
      </c>
      <c r="R29" s="231" t="e">
        <f>Q29/divisor</f>
        <v>#DIV/0!</v>
      </c>
      <c r="S29" s="342"/>
      <c r="T29" s="229"/>
      <c r="U29" s="252"/>
      <c r="V29" s="229"/>
      <c r="W29" s="5"/>
      <c r="Y29" s="1231"/>
    </row>
    <row r="30" spans="1:32">
      <c r="A30" s="3"/>
      <c r="B30" s="354" t="s">
        <v>85</v>
      </c>
      <c r="C30" s="238" t="str">
        <f>Sachaufwendungen!C36</f>
        <v>Verwaltungsbedarf</v>
      </c>
      <c r="D30" s="507">
        <f>Sachaufwendungen!L36</f>
        <v>0</v>
      </c>
      <c r="E30" s="226" t="e">
        <f t="shared" si="7"/>
        <v>#DIV/0!</v>
      </c>
      <c r="F30" s="226">
        <v>0.5</v>
      </c>
      <c r="G30" s="326" t="e">
        <f t="shared" si="8"/>
        <v>#DIV/0!</v>
      </c>
      <c r="H30" s="231" t="e">
        <f t="shared" si="9"/>
        <v>#DIV/0!</v>
      </c>
      <c r="I30" s="239" t="e">
        <f t="shared" si="10"/>
        <v>#DIV/0!</v>
      </c>
      <c r="J30" s="231" t="e">
        <f t="shared" si="11"/>
        <v>#DIV/0!</v>
      </c>
      <c r="K30" s="326" t="e">
        <f t="shared" si="12"/>
        <v>#DIV/0!</v>
      </c>
      <c r="L30" s="231" t="e">
        <f t="shared" si="13"/>
        <v>#DIV/0!</v>
      </c>
      <c r="M30" s="326" t="e">
        <f t="shared" si="14"/>
        <v>#DIV/0!</v>
      </c>
      <c r="N30" s="231" t="e">
        <f t="shared" si="15"/>
        <v>#DIV/0!</v>
      </c>
      <c r="O30" s="326" t="e">
        <f t="shared" si="16"/>
        <v>#DIV/0!</v>
      </c>
      <c r="P30" s="231" t="e">
        <f t="shared" si="17"/>
        <v>#DIV/0!</v>
      </c>
      <c r="Q30" s="326">
        <f>D30*F30</f>
        <v>0</v>
      </c>
      <c r="R30" s="231" t="e">
        <f>Q30/divisor</f>
        <v>#DIV/0!</v>
      </c>
      <c r="S30" s="342"/>
      <c r="T30" s="229"/>
      <c r="U30" s="252"/>
      <c r="V30" s="229"/>
      <c r="W30" s="5"/>
    </row>
    <row r="31" spans="1:32">
      <c r="A31" s="3"/>
      <c r="B31" s="354" t="s">
        <v>87</v>
      </c>
      <c r="C31" s="238" t="str">
        <f>Sachaufwendungen!C37</f>
        <v>Zentrale Verwaltungsdienste</v>
      </c>
      <c r="D31" s="507">
        <f>Sachaufwendungen!L37</f>
        <v>0</v>
      </c>
      <c r="E31" s="226" t="e">
        <f t="shared" si="7"/>
        <v>#DIV/0!</v>
      </c>
      <c r="F31" s="226">
        <v>0.5</v>
      </c>
      <c r="G31" s="326" t="e">
        <f t="shared" si="8"/>
        <v>#DIV/0!</v>
      </c>
      <c r="H31" s="231" t="e">
        <f t="shared" si="9"/>
        <v>#DIV/0!</v>
      </c>
      <c r="I31" s="239" t="e">
        <f t="shared" si="10"/>
        <v>#DIV/0!</v>
      </c>
      <c r="J31" s="231" t="e">
        <f t="shared" si="11"/>
        <v>#DIV/0!</v>
      </c>
      <c r="K31" s="326" t="e">
        <f t="shared" si="12"/>
        <v>#DIV/0!</v>
      </c>
      <c r="L31" s="231" t="e">
        <f t="shared" si="13"/>
        <v>#DIV/0!</v>
      </c>
      <c r="M31" s="326" t="e">
        <f t="shared" si="14"/>
        <v>#DIV/0!</v>
      </c>
      <c r="N31" s="231" t="e">
        <f t="shared" si="15"/>
        <v>#DIV/0!</v>
      </c>
      <c r="O31" s="326" t="e">
        <f t="shared" si="16"/>
        <v>#DIV/0!</v>
      </c>
      <c r="P31" s="231" t="e">
        <f t="shared" si="17"/>
        <v>#DIV/0!</v>
      </c>
      <c r="Q31" s="326">
        <f>D31*F31</f>
        <v>0</v>
      </c>
      <c r="R31" s="231" t="e">
        <f>Q31/divisor</f>
        <v>#DIV/0!</v>
      </c>
      <c r="S31" s="342"/>
      <c r="T31" s="229"/>
      <c r="U31" s="252"/>
      <c r="V31" s="229"/>
      <c r="W31" s="5"/>
    </row>
    <row r="32" spans="1:32">
      <c r="A32" s="3"/>
      <c r="B32" s="354" t="s">
        <v>89</v>
      </c>
      <c r="C32" s="238" t="str">
        <f>Sachaufwendungen!C38</f>
        <v>Betreuungsaufwand</v>
      </c>
      <c r="D32" s="507">
        <f>Sachaufwendungen!L38</f>
        <v>0</v>
      </c>
      <c r="E32" s="226" t="e">
        <f t="shared" si="7"/>
        <v>#DIV/0!</v>
      </c>
      <c r="F32" s="226">
        <v>1</v>
      </c>
      <c r="G32" s="326" t="e">
        <f t="shared" si="8"/>
        <v>#DIV/0!</v>
      </c>
      <c r="H32" s="231" t="e">
        <f t="shared" si="9"/>
        <v>#DIV/0!</v>
      </c>
      <c r="I32" s="239" t="e">
        <f t="shared" si="10"/>
        <v>#DIV/0!</v>
      </c>
      <c r="J32" s="231" t="e">
        <f t="shared" si="11"/>
        <v>#DIV/0!</v>
      </c>
      <c r="K32" s="326" t="e">
        <f t="shared" si="12"/>
        <v>#DIV/0!</v>
      </c>
      <c r="L32" s="231" t="e">
        <f t="shared" si="13"/>
        <v>#DIV/0!</v>
      </c>
      <c r="M32" s="326" t="e">
        <f t="shared" si="14"/>
        <v>#DIV/0!</v>
      </c>
      <c r="N32" s="231" t="e">
        <f t="shared" si="15"/>
        <v>#DIV/0!</v>
      </c>
      <c r="O32" s="326" t="e">
        <f t="shared" si="16"/>
        <v>#DIV/0!</v>
      </c>
      <c r="P32" s="231" t="e">
        <f t="shared" si="17"/>
        <v>#DIV/0!</v>
      </c>
      <c r="Q32" s="339"/>
      <c r="R32" s="243"/>
      <c r="S32" s="252"/>
      <c r="T32" s="229"/>
      <c r="U32" s="252"/>
      <c r="V32" s="229"/>
      <c r="W32" s="5"/>
    </row>
    <row r="33" spans="1:25">
      <c r="A33" s="3"/>
      <c r="B33" s="237" t="s">
        <v>91</v>
      </c>
      <c r="C33" s="238" t="str">
        <f>Sachaufwendungen!C39</f>
        <v>Wirtschaftsbedarf</v>
      </c>
      <c r="D33" s="507">
        <f>Sachaufwendungen!L39</f>
        <v>0</v>
      </c>
      <c r="E33" s="226" t="e">
        <f t="shared" si="7"/>
        <v>#DIV/0!</v>
      </c>
      <c r="F33" s="226">
        <v>0.5</v>
      </c>
      <c r="G33" s="326" t="e">
        <f t="shared" si="8"/>
        <v>#DIV/0!</v>
      </c>
      <c r="H33" s="231" t="e">
        <f t="shared" si="9"/>
        <v>#DIV/0!</v>
      </c>
      <c r="I33" s="239" t="e">
        <f t="shared" si="10"/>
        <v>#DIV/0!</v>
      </c>
      <c r="J33" s="231" t="e">
        <f t="shared" si="11"/>
        <v>#DIV/0!</v>
      </c>
      <c r="K33" s="326" t="e">
        <f t="shared" si="12"/>
        <v>#DIV/0!</v>
      </c>
      <c r="L33" s="231" t="e">
        <f t="shared" si="13"/>
        <v>#DIV/0!</v>
      </c>
      <c r="M33" s="326" t="e">
        <f t="shared" si="14"/>
        <v>#DIV/0!</v>
      </c>
      <c r="N33" s="231" t="e">
        <f t="shared" si="15"/>
        <v>#DIV/0!</v>
      </c>
      <c r="O33" s="326" t="e">
        <f t="shared" si="16"/>
        <v>#DIV/0!</v>
      </c>
      <c r="P33" s="231" t="e">
        <f t="shared" si="17"/>
        <v>#DIV/0!</v>
      </c>
      <c r="Q33" s="326">
        <f>D33*F33</f>
        <v>0</v>
      </c>
      <c r="R33" s="231" t="e">
        <f>Q33/divisor</f>
        <v>#DIV/0!</v>
      </c>
      <c r="S33" s="342"/>
      <c r="T33" s="229"/>
      <c r="U33" s="252"/>
      <c r="V33" s="229"/>
      <c r="W33" s="5"/>
    </row>
    <row r="34" spans="1:25">
      <c r="A34" s="3"/>
      <c r="B34" s="237" t="s">
        <v>93</v>
      </c>
      <c r="C34" s="238" t="str">
        <f>Sachaufwendungen!C40</f>
        <v>Steuern/Abgaben/Versicherungen</v>
      </c>
      <c r="D34" s="507">
        <f>Sachaufwendungen!L40</f>
        <v>0</v>
      </c>
      <c r="E34" s="226" t="e">
        <f t="shared" si="7"/>
        <v>#DIV/0!</v>
      </c>
      <c r="F34" s="226">
        <v>0.5</v>
      </c>
      <c r="G34" s="326" t="e">
        <f t="shared" si="8"/>
        <v>#DIV/0!</v>
      </c>
      <c r="H34" s="231" t="e">
        <f t="shared" si="9"/>
        <v>#DIV/0!</v>
      </c>
      <c r="I34" s="239" t="e">
        <f t="shared" si="10"/>
        <v>#DIV/0!</v>
      </c>
      <c r="J34" s="231" t="e">
        <f t="shared" si="11"/>
        <v>#DIV/0!</v>
      </c>
      <c r="K34" s="326" t="e">
        <f t="shared" si="12"/>
        <v>#DIV/0!</v>
      </c>
      <c r="L34" s="231" t="e">
        <f t="shared" si="13"/>
        <v>#DIV/0!</v>
      </c>
      <c r="M34" s="326" t="e">
        <f t="shared" si="14"/>
        <v>#DIV/0!</v>
      </c>
      <c r="N34" s="231" t="e">
        <f t="shared" si="15"/>
        <v>#DIV/0!</v>
      </c>
      <c r="O34" s="326" t="e">
        <f t="shared" si="16"/>
        <v>#DIV/0!</v>
      </c>
      <c r="P34" s="231" t="e">
        <f t="shared" si="17"/>
        <v>#DIV/0!</v>
      </c>
      <c r="Q34" s="326">
        <f>D34*F34</f>
        <v>0</v>
      </c>
      <c r="R34" s="231" t="e">
        <f>Q34/divisor</f>
        <v>#DIV/0!</v>
      </c>
      <c r="S34" s="342"/>
      <c r="T34" s="229"/>
      <c r="U34" s="252"/>
      <c r="V34" s="229"/>
      <c r="W34" s="5"/>
    </row>
    <row r="35" spans="1:25">
      <c r="A35" s="3"/>
      <c r="B35" s="237" t="s">
        <v>95</v>
      </c>
      <c r="C35" s="245" t="str">
        <f>Sachaufwendungen!C41</f>
        <v>Wartung (keine Instandhaltung)</v>
      </c>
      <c r="D35" s="507">
        <f>Sachaufwendungen!L41</f>
        <v>0</v>
      </c>
      <c r="E35" s="226" t="e">
        <f t="shared" si="7"/>
        <v>#DIV/0!</v>
      </c>
      <c r="F35" s="226">
        <v>0.5</v>
      </c>
      <c r="G35" s="326" t="e">
        <f t="shared" si="8"/>
        <v>#DIV/0!</v>
      </c>
      <c r="H35" s="231" t="e">
        <f t="shared" si="9"/>
        <v>#DIV/0!</v>
      </c>
      <c r="I35" s="239" t="e">
        <f t="shared" si="10"/>
        <v>#DIV/0!</v>
      </c>
      <c r="J35" s="231" t="e">
        <f t="shared" si="11"/>
        <v>#DIV/0!</v>
      </c>
      <c r="K35" s="326" t="e">
        <f t="shared" si="12"/>
        <v>#DIV/0!</v>
      </c>
      <c r="L35" s="231" t="e">
        <f t="shared" si="13"/>
        <v>#DIV/0!</v>
      </c>
      <c r="M35" s="326" t="e">
        <f t="shared" si="14"/>
        <v>#DIV/0!</v>
      </c>
      <c r="N35" s="231" t="e">
        <f t="shared" si="15"/>
        <v>#DIV/0!</v>
      </c>
      <c r="O35" s="326" t="e">
        <f t="shared" si="16"/>
        <v>#DIV/0!</v>
      </c>
      <c r="P35" s="231" t="e">
        <f t="shared" si="17"/>
        <v>#DIV/0!</v>
      </c>
      <c r="Q35" s="326">
        <f>D35*F35</f>
        <v>0</v>
      </c>
      <c r="R35" s="231" t="e">
        <f>Q35/divisor</f>
        <v>#DIV/0!</v>
      </c>
      <c r="S35" s="342"/>
      <c r="T35" s="229"/>
      <c r="U35" s="252"/>
      <c r="V35" s="229"/>
      <c r="W35" s="5"/>
    </row>
    <row r="36" spans="1:25">
      <c r="A36" s="3"/>
      <c r="B36" s="237" t="s">
        <v>97</v>
      </c>
      <c r="C36" s="238" t="str">
        <f>Sachaufwendungen!C42</f>
        <v>sonstige Aufwendungen</v>
      </c>
      <c r="D36" s="507">
        <f>Sachaufwendungen!L42</f>
        <v>0</v>
      </c>
      <c r="E36" s="226" t="e">
        <f t="shared" si="7"/>
        <v>#DIV/0!</v>
      </c>
      <c r="F36" s="226">
        <v>0.5</v>
      </c>
      <c r="G36" s="326" t="e">
        <f t="shared" si="8"/>
        <v>#DIV/0!</v>
      </c>
      <c r="H36" s="231" t="e">
        <f t="shared" si="9"/>
        <v>#DIV/0!</v>
      </c>
      <c r="I36" s="239" t="e">
        <f t="shared" si="10"/>
        <v>#DIV/0!</v>
      </c>
      <c r="J36" s="231" t="e">
        <f t="shared" si="11"/>
        <v>#DIV/0!</v>
      </c>
      <c r="K36" s="326" t="e">
        <f t="shared" si="12"/>
        <v>#DIV/0!</v>
      </c>
      <c r="L36" s="231" t="e">
        <f t="shared" si="13"/>
        <v>#DIV/0!</v>
      </c>
      <c r="M36" s="326" t="e">
        <f t="shared" si="14"/>
        <v>#DIV/0!</v>
      </c>
      <c r="N36" s="231" t="e">
        <f t="shared" si="15"/>
        <v>#DIV/0!</v>
      </c>
      <c r="O36" s="326" t="e">
        <f t="shared" si="16"/>
        <v>#DIV/0!</v>
      </c>
      <c r="P36" s="231" t="e">
        <f t="shared" si="17"/>
        <v>#DIV/0!</v>
      </c>
      <c r="Q36" s="326">
        <f>D36*F36</f>
        <v>0</v>
      </c>
      <c r="R36" s="231" t="e">
        <f>Q36/divisor</f>
        <v>#DIV/0!</v>
      </c>
      <c r="S36" s="342"/>
      <c r="T36" s="229"/>
      <c r="U36" s="252"/>
      <c r="V36" s="229"/>
      <c r="W36" s="5"/>
    </row>
    <row r="37" spans="1:25">
      <c r="A37" s="3"/>
      <c r="D37" s="322"/>
      <c r="E37" s="235"/>
      <c r="F37" s="235"/>
      <c r="G37" s="327"/>
      <c r="H37" s="229"/>
      <c r="I37" s="327"/>
      <c r="J37" s="229"/>
      <c r="K37" s="327"/>
      <c r="L37" s="236"/>
      <c r="M37" s="327"/>
      <c r="N37" s="236"/>
      <c r="O37" s="327"/>
      <c r="P37" s="236"/>
      <c r="Q37" s="327"/>
      <c r="R37" s="229"/>
      <c r="S37" s="252"/>
      <c r="T37" s="229"/>
      <c r="U37" s="252"/>
      <c r="V37" s="229"/>
      <c r="W37" s="5"/>
    </row>
    <row r="38" spans="1:25">
      <c r="A38" s="3"/>
      <c r="B38" s="246" t="s">
        <v>171</v>
      </c>
      <c r="C38" s="247" t="s">
        <v>172</v>
      </c>
      <c r="D38" s="506">
        <f>SUM(D39:D46)</f>
        <v>0</v>
      </c>
      <c r="E38" s="226" t="e">
        <f t="shared" ref="E38:H38" si="18">SUM(E39:E46)</f>
        <v>#DIV/0!</v>
      </c>
      <c r="F38" s="226"/>
      <c r="G38" s="324" t="e">
        <f t="shared" si="18"/>
        <v>#DIV/0!</v>
      </c>
      <c r="H38" s="227" t="e">
        <f t="shared" si="18"/>
        <v>#DIV/0!</v>
      </c>
      <c r="I38" s="332" t="e">
        <f t="shared" ref="I38:R38" si="19">SUM(I39:I46)</f>
        <v>#DIV/0!</v>
      </c>
      <c r="J38" s="227" t="e">
        <f t="shared" si="19"/>
        <v>#DIV/0!</v>
      </c>
      <c r="K38" s="324" t="e">
        <f t="shared" si="19"/>
        <v>#DIV/0!</v>
      </c>
      <c r="L38" s="227" t="e">
        <f t="shared" si="19"/>
        <v>#DIV/0!</v>
      </c>
      <c r="M38" s="324" t="e">
        <f t="shared" si="19"/>
        <v>#DIV/0!</v>
      </c>
      <c r="N38" s="227" t="e">
        <f t="shared" si="19"/>
        <v>#DIV/0!</v>
      </c>
      <c r="O38" s="324" t="e">
        <f t="shared" si="19"/>
        <v>#DIV/0!</v>
      </c>
      <c r="P38" s="227" t="e">
        <f t="shared" si="19"/>
        <v>#DIV/0!</v>
      </c>
      <c r="Q38" s="335">
        <f t="shared" si="19"/>
        <v>0</v>
      </c>
      <c r="R38" s="228" t="e">
        <f t="shared" si="19"/>
        <v>#DIV/0!</v>
      </c>
      <c r="S38" s="252"/>
      <c r="T38" s="229"/>
      <c r="U38" s="252"/>
      <c r="V38" s="229"/>
      <c r="W38" s="5"/>
    </row>
    <row r="39" spans="1:25">
      <c r="A39" s="3"/>
      <c r="B39" s="248" t="str">
        <f>Sachaufwendungen!B52</f>
        <v>3.1</v>
      </c>
      <c r="C39" s="249" t="str">
        <f>Sachaufwendungen!C52</f>
        <v>Küche (ohne Pkt. 2.1)</v>
      </c>
      <c r="D39" s="507">
        <f>Sachaufwendungen!L52</f>
        <v>0</v>
      </c>
      <c r="E39" s="226" t="e">
        <f t="shared" ref="E39:E46" si="20">G39+I39+K39+M39+O39+Q39</f>
        <v>#DIV/0!</v>
      </c>
      <c r="F39" s="226">
        <v>0.5</v>
      </c>
      <c r="G39" s="326" t="e">
        <f t="shared" ref="G39:G46" si="21">D39*F39/divisor*$H$11</f>
        <v>#DIV/0!</v>
      </c>
      <c r="H39" s="231" t="e">
        <f t="shared" ref="H39:H46" si="22">G39/$H$11</f>
        <v>#DIV/0!</v>
      </c>
      <c r="I39" s="239" t="e">
        <f t="shared" ref="I39:I46" si="23">D39*F39/divisor*$J$11</f>
        <v>#DIV/0!</v>
      </c>
      <c r="J39" s="231" t="e">
        <f t="shared" ref="J39:J46" si="24">I39/$J$11</f>
        <v>#DIV/0!</v>
      </c>
      <c r="K39" s="326" t="e">
        <f t="shared" ref="K39:K46" si="25">D39*F39/divisor*$L$11</f>
        <v>#DIV/0!</v>
      </c>
      <c r="L39" s="231" t="e">
        <f t="shared" ref="L39:L46" si="26">K39/$L$11</f>
        <v>#DIV/0!</v>
      </c>
      <c r="M39" s="326" t="e">
        <f t="shared" ref="M39:M46" si="27">D39*F39/divisor*$N$11</f>
        <v>#DIV/0!</v>
      </c>
      <c r="N39" s="231" t="e">
        <f t="shared" ref="N39:N46" si="28">M39/$N$11</f>
        <v>#DIV/0!</v>
      </c>
      <c r="O39" s="326" t="e">
        <f t="shared" ref="O39:O46" si="29">D39*F39/divisor*$P$11</f>
        <v>#DIV/0!</v>
      </c>
      <c r="P39" s="231" t="e">
        <f t="shared" ref="P39:P46" si="30">O39/$P$11</f>
        <v>#DIV/0!</v>
      </c>
      <c r="Q39" s="326">
        <f>D39*F39</f>
        <v>0</v>
      </c>
      <c r="R39" s="231" t="e">
        <f t="shared" ref="R39:R46" si="31">Q39/divisor</f>
        <v>#DIV/0!</v>
      </c>
      <c r="S39" s="343"/>
      <c r="T39" s="312"/>
      <c r="U39" s="350"/>
      <c r="V39" s="312"/>
      <c r="W39" s="5"/>
    </row>
    <row r="40" spans="1:25">
      <c r="A40" s="3"/>
      <c r="B40" s="248" t="str">
        <f>Sachaufwendungen!B53</f>
        <v>3.2</v>
      </c>
      <c r="C40" s="249" t="str">
        <f>Sachaufwendungen!C53</f>
        <v>Wäscherei</v>
      </c>
      <c r="D40" s="507">
        <f>Sachaufwendungen!L53</f>
        <v>0</v>
      </c>
      <c r="E40" s="226" t="e">
        <f t="shared" si="20"/>
        <v>#DIV/0!</v>
      </c>
      <c r="F40" s="226">
        <v>0.5</v>
      </c>
      <c r="G40" s="326" t="e">
        <f t="shared" si="21"/>
        <v>#DIV/0!</v>
      </c>
      <c r="H40" s="231" t="e">
        <f t="shared" si="22"/>
        <v>#DIV/0!</v>
      </c>
      <c r="I40" s="239" t="e">
        <f t="shared" si="23"/>
        <v>#DIV/0!</v>
      </c>
      <c r="J40" s="231" t="e">
        <f t="shared" si="24"/>
        <v>#DIV/0!</v>
      </c>
      <c r="K40" s="326" t="e">
        <f t="shared" si="25"/>
        <v>#DIV/0!</v>
      </c>
      <c r="L40" s="231" t="e">
        <f t="shared" si="26"/>
        <v>#DIV/0!</v>
      </c>
      <c r="M40" s="326" t="e">
        <f t="shared" si="27"/>
        <v>#DIV/0!</v>
      </c>
      <c r="N40" s="231" t="e">
        <f t="shared" si="28"/>
        <v>#DIV/0!</v>
      </c>
      <c r="O40" s="326" t="e">
        <f t="shared" si="29"/>
        <v>#DIV/0!</v>
      </c>
      <c r="P40" s="231" t="e">
        <f t="shared" si="30"/>
        <v>#DIV/0!</v>
      </c>
      <c r="Q40" s="326">
        <f t="shared" ref="Q40:Q46" si="32">D40*F40</f>
        <v>0</v>
      </c>
      <c r="R40" s="231" t="e">
        <f t="shared" si="31"/>
        <v>#DIV/0!</v>
      </c>
      <c r="S40" s="344"/>
      <c r="T40" s="312"/>
      <c r="U40" s="350"/>
      <c r="V40" s="312"/>
      <c r="W40" s="250"/>
    </row>
    <row r="41" spans="1:25">
      <c r="A41" s="3"/>
      <c r="B41" s="248" t="str">
        <f>Sachaufwendungen!B54</f>
        <v>3.3</v>
      </c>
      <c r="C41" s="249" t="str">
        <f>Sachaufwendungen!C54</f>
        <v>Wäschekennzeichnung</v>
      </c>
      <c r="D41" s="507">
        <f>Sachaufwendungen!L54</f>
        <v>0</v>
      </c>
      <c r="E41" s="226" t="e">
        <f t="shared" si="20"/>
        <v>#DIV/0!</v>
      </c>
      <c r="F41" s="226">
        <v>0.5</v>
      </c>
      <c r="G41" s="326" t="e">
        <f t="shared" si="21"/>
        <v>#DIV/0!</v>
      </c>
      <c r="H41" s="231" t="e">
        <f t="shared" si="22"/>
        <v>#DIV/0!</v>
      </c>
      <c r="I41" s="239" t="e">
        <f t="shared" si="23"/>
        <v>#DIV/0!</v>
      </c>
      <c r="J41" s="231" t="e">
        <f t="shared" si="24"/>
        <v>#DIV/0!</v>
      </c>
      <c r="K41" s="326" t="e">
        <f t="shared" si="25"/>
        <v>#DIV/0!</v>
      </c>
      <c r="L41" s="231" t="e">
        <f t="shared" si="26"/>
        <v>#DIV/0!</v>
      </c>
      <c r="M41" s="326" t="e">
        <f t="shared" si="27"/>
        <v>#DIV/0!</v>
      </c>
      <c r="N41" s="231" t="e">
        <f t="shared" si="28"/>
        <v>#DIV/0!</v>
      </c>
      <c r="O41" s="326" t="e">
        <f t="shared" si="29"/>
        <v>#DIV/0!</v>
      </c>
      <c r="P41" s="231" t="e">
        <f t="shared" si="30"/>
        <v>#DIV/0!</v>
      </c>
      <c r="Q41" s="326">
        <f t="shared" si="32"/>
        <v>0</v>
      </c>
      <c r="R41" s="231" t="e">
        <f t="shared" si="31"/>
        <v>#DIV/0!</v>
      </c>
      <c r="S41" s="344"/>
      <c r="T41" s="312"/>
      <c r="U41" s="350"/>
      <c r="V41" s="312"/>
      <c r="W41" s="5"/>
    </row>
    <row r="42" spans="1:25">
      <c r="A42" s="3"/>
      <c r="B42" s="248" t="str">
        <f>Sachaufwendungen!B55</f>
        <v>3.4</v>
      </c>
      <c r="C42" s="249" t="str">
        <f>Sachaufwendungen!C55</f>
        <v>Reinigung</v>
      </c>
      <c r="D42" s="507">
        <f>Sachaufwendungen!L55</f>
        <v>0</v>
      </c>
      <c r="E42" s="226" t="e">
        <f t="shared" si="20"/>
        <v>#DIV/0!</v>
      </c>
      <c r="F42" s="226">
        <v>0.5</v>
      </c>
      <c r="G42" s="326" t="e">
        <f t="shared" si="21"/>
        <v>#DIV/0!</v>
      </c>
      <c r="H42" s="231" t="e">
        <f t="shared" si="22"/>
        <v>#DIV/0!</v>
      </c>
      <c r="I42" s="239" t="e">
        <f t="shared" si="23"/>
        <v>#DIV/0!</v>
      </c>
      <c r="J42" s="231" t="e">
        <f t="shared" si="24"/>
        <v>#DIV/0!</v>
      </c>
      <c r="K42" s="326" t="e">
        <f t="shared" si="25"/>
        <v>#DIV/0!</v>
      </c>
      <c r="L42" s="231" t="e">
        <f t="shared" si="26"/>
        <v>#DIV/0!</v>
      </c>
      <c r="M42" s="326" t="e">
        <f t="shared" si="27"/>
        <v>#DIV/0!</v>
      </c>
      <c r="N42" s="231" t="e">
        <f t="shared" si="28"/>
        <v>#DIV/0!</v>
      </c>
      <c r="O42" s="326" t="e">
        <f t="shared" si="29"/>
        <v>#DIV/0!</v>
      </c>
      <c r="P42" s="231" t="e">
        <f t="shared" si="30"/>
        <v>#DIV/0!</v>
      </c>
      <c r="Q42" s="326">
        <f t="shared" si="32"/>
        <v>0</v>
      </c>
      <c r="R42" s="231" t="e">
        <f t="shared" si="31"/>
        <v>#DIV/0!</v>
      </c>
      <c r="S42" s="345"/>
      <c r="T42" s="313"/>
      <c r="U42" s="351"/>
      <c r="V42" s="313"/>
      <c r="W42" s="5"/>
    </row>
    <row r="43" spans="1:25">
      <c r="A43" s="3"/>
      <c r="B43" s="248" t="str">
        <f>Sachaufwendungen!B56</f>
        <v>3.5</v>
      </c>
      <c r="C43" s="249" t="str">
        <f>Sachaufwendungen!C56</f>
        <v>Verwaltung</v>
      </c>
      <c r="D43" s="507">
        <f>Sachaufwendungen!L56</f>
        <v>0</v>
      </c>
      <c r="E43" s="226" t="e">
        <f t="shared" si="20"/>
        <v>#DIV/0!</v>
      </c>
      <c r="F43" s="226">
        <v>0.5</v>
      </c>
      <c r="G43" s="326" t="e">
        <f t="shared" si="21"/>
        <v>#DIV/0!</v>
      </c>
      <c r="H43" s="231" t="e">
        <f t="shared" si="22"/>
        <v>#DIV/0!</v>
      </c>
      <c r="I43" s="239" t="e">
        <f t="shared" si="23"/>
        <v>#DIV/0!</v>
      </c>
      <c r="J43" s="231" t="e">
        <f t="shared" si="24"/>
        <v>#DIV/0!</v>
      </c>
      <c r="K43" s="326" t="e">
        <f t="shared" si="25"/>
        <v>#DIV/0!</v>
      </c>
      <c r="L43" s="231" t="e">
        <f t="shared" si="26"/>
        <v>#DIV/0!</v>
      </c>
      <c r="M43" s="326" t="e">
        <f t="shared" si="27"/>
        <v>#DIV/0!</v>
      </c>
      <c r="N43" s="231" t="e">
        <f t="shared" si="28"/>
        <v>#DIV/0!</v>
      </c>
      <c r="O43" s="326" t="e">
        <f t="shared" si="29"/>
        <v>#DIV/0!</v>
      </c>
      <c r="P43" s="231" t="e">
        <f t="shared" si="30"/>
        <v>#DIV/0!</v>
      </c>
      <c r="Q43" s="326">
        <f t="shared" si="32"/>
        <v>0</v>
      </c>
      <c r="R43" s="231" t="e">
        <f t="shared" si="31"/>
        <v>#DIV/0!</v>
      </c>
      <c r="S43" s="252"/>
      <c r="T43" s="229"/>
      <c r="U43" s="252"/>
      <c r="V43" s="229"/>
      <c r="W43" s="5"/>
    </row>
    <row r="44" spans="1:25">
      <c r="A44" s="3"/>
      <c r="B44" s="248" t="str">
        <f>Sachaufwendungen!B57</f>
        <v>3.6</v>
      </c>
      <c r="C44" s="249" t="str">
        <f>IF(Sachaufwendungen!C57&gt;0,Sachaufwendungen!C57,"")</f>
        <v>Haustechnik</v>
      </c>
      <c r="D44" s="507">
        <f>Sachaufwendungen!L57</f>
        <v>0</v>
      </c>
      <c r="E44" s="226" t="e">
        <f>G44+I44+K44+M44+O44+Q44</f>
        <v>#DIV/0!</v>
      </c>
      <c r="F44" s="226">
        <v>0.5</v>
      </c>
      <c r="G44" s="326" t="e">
        <f t="shared" si="21"/>
        <v>#DIV/0!</v>
      </c>
      <c r="H44" s="231" t="e">
        <f t="shared" si="22"/>
        <v>#DIV/0!</v>
      </c>
      <c r="I44" s="239" t="e">
        <f t="shared" si="23"/>
        <v>#DIV/0!</v>
      </c>
      <c r="J44" s="231" t="e">
        <f t="shared" si="24"/>
        <v>#DIV/0!</v>
      </c>
      <c r="K44" s="326" t="e">
        <f t="shared" si="25"/>
        <v>#DIV/0!</v>
      </c>
      <c r="L44" s="231" t="e">
        <f t="shared" si="26"/>
        <v>#DIV/0!</v>
      </c>
      <c r="M44" s="326" t="e">
        <f t="shared" si="27"/>
        <v>#DIV/0!</v>
      </c>
      <c r="N44" s="231" t="e">
        <f t="shared" si="28"/>
        <v>#DIV/0!</v>
      </c>
      <c r="O44" s="326" t="e">
        <f t="shared" si="29"/>
        <v>#DIV/0!</v>
      </c>
      <c r="P44" s="231" t="e">
        <f t="shared" si="30"/>
        <v>#DIV/0!</v>
      </c>
      <c r="Q44" s="326">
        <f t="shared" si="32"/>
        <v>0</v>
      </c>
      <c r="R44" s="231" t="e">
        <f t="shared" si="31"/>
        <v>#DIV/0!</v>
      </c>
      <c r="S44" s="252"/>
      <c r="T44" s="229"/>
      <c r="U44" s="252"/>
      <c r="V44" s="229"/>
      <c r="W44" s="5"/>
    </row>
    <row r="45" spans="1:25">
      <c r="A45" s="3"/>
      <c r="B45" s="248" t="str">
        <f>Sachaufwendungen!B58</f>
        <v>3.7</v>
      </c>
      <c r="C45" s="249" t="str">
        <f>IF(Sachaufwendungen!C58&gt;0,Sachaufwendungen!C58,"")</f>
        <v/>
      </c>
      <c r="D45" s="507">
        <f>Sachaufwendungen!L58</f>
        <v>0</v>
      </c>
      <c r="E45" s="226" t="e">
        <f>G45+I45+K45+M45+O45+Q45</f>
        <v>#DIV/0!</v>
      </c>
      <c r="F45" s="226">
        <v>0.5</v>
      </c>
      <c r="G45" s="326" t="e">
        <f>D45*F45/divisor*$H$11</f>
        <v>#DIV/0!</v>
      </c>
      <c r="H45" s="231" t="e">
        <f t="shared" si="22"/>
        <v>#DIV/0!</v>
      </c>
      <c r="I45" s="239" t="e">
        <f t="shared" si="23"/>
        <v>#DIV/0!</v>
      </c>
      <c r="J45" s="231" t="e">
        <f>I45/$J$11</f>
        <v>#DIV/0!</v>
      </c>
      <c r="K45" s="326" t="e">
        <f t="shared" ref="K45" si="33">D45*F45/divisor*$L$11</f>
        <v>#DIV/0!</v>
      </c>
      <c r="L45" s="231" t="e">
        <f t="shared" ref="L45" si="34">K45/$L$11</f>
        <v>#DIV/0!</v>
      </c>
      <c r="M45" s="326" t="e">
        <f t="shared" ref="M45" si="35">D45*F45/divisor*$N$11</f>
        <v>#DIV/0!</v>
      </c>
      <c r="N45" s="231" t="e">
        <f t="shared" ref="N45" si="36">M45/$N$11</f>
        <v>#DIV/0!</v>
      </c>
      <c r="O45" s="326" t="e">
        <f t="shared" ref="O45" si="37">D45*F45/divisor*$P$11</f>
        <v>#DIV/0!</v>
      </c>
      <c r="P45" s="231" t="e">
        <f t="shared" ref="P45" si="38">O45/$P$11</f>
        <v>#DIV/0!</v>
      </c>
      <c r="Q45" s="326">
        <f t="shared" ref="Q45" si="39">D45*F45</f>
        <v>0</v>
      </c>
      <c r="R45" s="231" t="e">
        <f t="shared" ref="R45" si="40">Q45/divisor</f>
        <v>#DIV/0!</v>
      </c>
      <c r="S45" s="252"/>
      <c r="T45" s="229"/>
      <c r="U45" s="252"/>
      <c r="V45" s="229"/>
      <c r="W45" s="5"/>
      <c r="Y45" s="1175"/>
    </row>
    <row r="46" spans="1:25">
      <c r="A46" s="3"/>
      <c r="B46" s="248" t="str">
        <f>Sachaufwendungen!B59</f>
        <v>3.8</v>
      </c>
      <c r="C46" s="249" t="str">
        <f>IF(Sachaufwendungen!C59&gt;0,Sachaufwendungen!C59,"")</f>
        <v/>
      </c>
      <c r="D46" s="507">
        <f>Sachaufwendungen!L59</f>
        <v>0</v>
      </c>
      <c r="E46" s="226" t="e">
        <f t="shared" si="20"/>
        <v>#DIV/0!</v>
      </c>
      <c r="F46" s="226">
        <v>0.5</v>
      </c>
      <c r="G46" s="326" t="e">
        <f t="shared" si="21"/>
        <v>#DIV/0!</v>
      </c>
      <c r="H46" s="231" t="e">
        <f t="shared" si="22"/>
        <v>#DIV/0!</v>
      </c>
      <c r="I46" s="239" t="e">
        <f t="shared" si="23"/>
        <v>#DIV/0!</v>
      </c>
      <c r="J46" s="231" t="e">
        <f t="shared" si="24"/>
        <v>#DIV/0!</v>
      </c>
      <c r="K46" s="326" t="e">
        <f t="shared" si="25"/>
        <v>#DIV/0!</v>
      </c>
      <c r="L46" s="231" t="e">
        <f t="shared" si="26"/>
        <v>#DIV/0!</v>
      </c>
      <c r="M46" s="326" t="e">
        <f t="shared" si="27"/>
        <v>#DIV/0!</v>
      </c>
      <c r="N46" s="231" t="e">
        <f t="shared" si="28"/>
        <v>#DIV/0!</v>
      </c>
      <c r="O46" s="326" t="e">
        <f t="shared" si="29"/>
        <v>#DIV/0!</v>
      </c>
      <c r="P46" s="231" t="e">
        <f t="shared" si="30"/>
        <v>#DIV/0!</v>
      </c>
      <c r="Q46" s="326">
        <f t="shared" si="32"/>
        <v>0</v>
      </c>
      <c r="R46" s="231" t="e">
        <f t="shared" si="31"/>
        <v>#DIV/0!</v>
      </c>
      <c r="S46" s="252"/>
      <c r="T46" s="229"/>
      <c r="U46" s="252"/>
      <c r="V46" s="229"/>
      <c r="W46" s="5"/>
    </row>
    <row r="47" spans="1:25">
      <c r="A47" s="3"/>
      <c r="D47" s="251"/>
      <c r="E47" s="252"/>
      <c r="F47" s="252"/>
      <c r="G47" s="329"/>
      <c r="H47" s="254"/>
      <c r="I47" s="333"/>
      <c r="J47" s="254"/>
      <c r="K47" s="336"/>
      <c r="L47" s="253"/>
      <c r="M47" s="329"/>
      <c r="N47" s="253"/>
      <c r="O47" s="329"/>
      <c r="P47" s="253"/>
      <c r="Q47" s="327"/>
      <c r="R47" s="229"/>
      <c r="S47" s="252"/>
      <c r="T47" s="229"/>
      <c r="U47" s="252"/>
      <c r="V47" s="229"/>
      <c r="W47" s="5"/>
    </row>
    <row r="48" spans="1:25">
      <c r="A48" s="3"/>
      <c r="B48" s="255"/>
      <c r="C48" s="222" t="str">
        <f>IF('Allgemeine Angaben'!D7&lt;&gt;"vst","errechnete Aufwendungen:","errechnete Aufwendungen nach Pflegegrad 2 bis 5:")</f>
        <v>errechnete Aufwendungen:</v>
      </c>
      <c r="D48" s="507">
        <f>I48+K48+M48+O48</f>
        <v>0</v>
      </c>
      <c r="E48" s="692" t="e">
        <f>D38+D26+D16-Q16-Q26-Q38-S26-G48</f>
        <v>#VALUE!</v>
      </c>
      <c r="F48" s="226"/>
      <c r="G48" s="330" t="e">
        <f>H48*H11</f>
        <v>#VALUE!</v>
      </c>
      <c r="H48" s="504" t="e">
        <f>IF(Belegung!E26=0,ROUND('Gesamtkalkulation '!J52*0.78,2),ROUND(('Gesamtkalkulation '!H16+'Gesamtkalkulation '!H26+'Gesamtkalkulation '!H38),2))</f>
        <v>#VALUE!</v>
      </c>
      <c r="I48" s="334">
        <f>IFERROR(J48*J11,0)</f>
        <v>0</v>
      </c>
      <c r="J48" s="256" t="str">
        <f>IF(ISERROR(J38+J26+J16),"",(J38+J26+J16))</f>
        <v/>
      </c>
      <c r="K48" s="334">
        <f>IFERROR(L48*L11,0)</f>
        <v>0</v>
      </c>
      <c r="L48" s="256" t="str">
        <f>IF(ISERROR(L38+L26+L16),"",((L38+L26+L16)))</f>
        <v/>
      </c>
      <c r="M48" s="334">
        <f>IFERROR(N48*N11,0)</f>
        <v>0</v>
      </c>
      <c r="N48" s="256" t="str">
        <f>IF(ISERROR(N38+N26+N16),"",(N38+N26+N16))</f>
        <v/>
      </c>
      <c r="O48" s="334">
        <f>IFERROR(P48*P11,0)</f>
        <v>0</v>
      </c>
      <c r="P48" s="256" t="str">
        <f>IF(ISERROR(P38+P26+P16),"",(P38+P26+P16))</f>
        <v/>
      </c>
      <c r="Q48" s="340"/>
      <c r="R48" s="229"/>
      <c r="S48" s="346"/>
      <c r="T48" s="229"/>
      <c r="U48" s="252"/>
      <c r="V48" s="229"/>
      <c r="W48" s="5"/>
      <c r="X48" s="10"/>
    </row>
    <row r="49" spans="1:34">
      <c r="A49" s="3"/>
      <c r="B49" s="255"/>
      <c r="C49" s="222" t="s">
        <v>173</v>
      </c>
      <c r="D49" s="507" t="str">
        <f>IF('Allgemeine Angaben'!D7="vst",(((J12*J10)+(L12*L10)+(N12*N10)+(P12*P10))*12)*$L$6/100,"")</f>
        <v/>
      </c>
      <c r="E49" s="226" t="str">
        <f>IF('Allgemeine Angaben'!D7="vst",I49+K49+M49+O49,"")</f>
        <v/>
      </c>
      <c r="F49" s="226"/>
      <c r="G49" s="326"/>
      <c r="H49" s="231"/>
      <c r="I49" s="334" t="str">
        <f>IF('Allgemeine Angaben'!D7="vst",J12/($P$6)*J11,"")</f>
        <v/>
      </c>
      <c r="J49" s="256" t="str">
        <f>IF('Allgemeine Angaben'!D7="vst",I49/J11,"")</f>
        <v/>
      </c>
      <c r="K49" s="334" t="str">
        <f>IF('Allgemeine Angaben'!D7="vst",L12/($P$6)*L11,"")</f>
        <v/>
      </c>
      <c r="L49" s="256" t="str">
        <f>IF('Allgemeine Angaben'!D7="vst",K49/L11,"")</f>
        <v/>
      </c>
      <c r="M49" s="334" t="str">
        <f>IF('Allgemeine Angaben'!D7="vst",N12/($P$6)*N11,"")</f>
        <v/>
      </c>
      <c r="N49" s="256" t="str">
        <f>IF('Allgemeine Angaben'!D7="vst",M49/N11,"")</f>
        <v/>
      </c>
      <c r="O49" s="334" t="str">
        <f>IF('Allgemeine Angaben'!D7="vst",P12/($P$6)*P11,"")</f>
        <v/>
      </c>
      <c r="P49" s="256" t="str">
        <f>IF('Allgemeine Angaben'!D7="vst",O49/P11,"")</f>
        <v/>
      </c>
      <c r="Q49" s="340"/>
      <c r="R49" s="229"/>
      <c r="S49" s="346"/>
      <c r="T49" s="257"/>
      <c r="U49" s="352"/>
      <c r="V49" s="257"/>
      <c r="W49" s="5"/>
      <c r="X49" s="595"/>
    </row>
    <row r="50" spans="1:34">
      <c r="A50" s="3"/>
      <c r="B50" s="255"/>
      <c r="C50" s="222" t="s">
        <v>174</v>
      </c>
      <c r="D50" s="507" t="str">
        <f>IF('Allgemeine Angaben'!D7="vst",D48-D49,"")</f>
        <v/>
      </c>
      <c r="E50" s="226" t="str">
        <f>IF('Allgemeine Angaben'!D7="vst",I50+K50+M50+O50,"")</f>
        <v/>
      </c>
      <c r="F50" s="226"/>
      <c r="G50" s="326"/>
      <c r="H50" s="231"/>
      <c r="I50" s="334" t="str">
        <f>IF('Allgemeine Angaben'!D7="vst",(I48-I49),"")</f>
        <v/>
      </c>
      <c r="J50" s="256" t="str">
        <f>IF('Allgemeine Angaben'!$D$7="vst",ROUND($D$50/eeadivisor,2),"")</f>
        <v/>
      </c>
      <c r="K50" s="334" t="str">
        <f>IF('Allgemeine Angaben'!D7="vst",(K48-K49),"")</f>
        <v/>
      </c>
      <c r="L50" s="256" t="str">
        <f>IF('Allgemeine Angaben'!$D$7="vst",ROUND($D$50/eeadivisor,2),"")</f>
        <v/>
      </c>
      <c r="M50" s="334" t="str">
        <f>IF('Allgemeine Angaben'!D7="vst",(M48-M49),"")</f>
        <v/>
      </c>
      <c r="N50" s="256" t="str">
        <f>IF('Allgemeine Angaben'!$D$7="vst",ROUND($D$50/eeadivisor,2),"")</f>
        <v/>
      </c>
      <c r="O50" s="334" t="str">
        <f>IF('Allgemeine Angaben'!D7="vst",(O48-O49),"")</f>
        <v/>
      </c>
      <c r="P50" s="256" t="str">
        <f>IF('Allgemeine Angaben'!$D$7="vst",ROUND($D$50/eeadivisor,2),"")</f>
        <v/>
      </c>
      <c r="Q50" s="340"/>
      <c r="R50" s="263" t="s">
        <v>178</v>
      </c>
      <c r="S50" s="346"/>
      <c r="T50" s="257"/>
      <c r="U50" s="352"/>
      <c r="V50" s="257"/>
      <c r="W50" s="5"/>
      <c r="Y50" s="1224"/>
    </row>
    <row r="51" spans="1:34" ht="15" thickBot="1">
      <c r="A51" s="3"/>
      <c r="G51" s="212"/>
      <c r="H51" s="258"/>
      <c r="I51" s="262"/>
      <c r="J51" s="259"/>
      <c r="K51" s="262"/>
      <c r="L51" s="259"/>
      <c r="M51" s="262"/>
      <c r="N51" s="259"/>
      <c r="O51" s="262"/>
      <c r="P51" s="259"/>
      <c r="Q51" s="262"/>
      <c r="S51" s="260"/>
      <c r="T51" s="258"/>
      <c r="U51" s="262"/>
      <c r="V51" s="258"/>
      <c r="W51" s="5"/>
      <c r="Y51" s="1224"/>
      <c r="Z51" s="1224"/>
      <c r="AA51" s="1224"/>
      <c r="AB51" s="1224"/>
      <c r="AC51" s="1237"/>
      <c r="AH51" s="10"/>
    </row>
    <row r="52" spans="1:34" ht="15" thickBot="1">
      <c r="A52" s="3"/>
      <c r="D52" s="70" t="s">
        <v>175</v>
      </c>
      <c r="F52" s="17"/>
      <c r="G52" s="70" t="s">
        <v>133</v>
      </c>
      <c r="H52" s="261" t="str">
        <f>IF(ISERROR(H48),"",H48)</f>
        <v/>
      </c>
      <c r="I52" s="70" t="s">
        <v>134</v>
      </c>
      <c r="J52" s="547" t="e">
        <f>ROUND(J12/$P$6+J50,2)</f>
        <v>#VALUE!</v>
      </c>
      <c r="K52" s="70" t="s">
        <v>135</v>
      </c>
      <c r="L52" s="261" t="e">
        <f>ROUND(L12/$P$6+L50,2)</f>
        <v>#VALUE!</v>
      </c>
      <c r="M52" s="70" t="s">
        <v>136</v>
      </c>
      <c r="N52" s="261" t="e">
        <f>ROUND(N12/$P$6+N50,2)</f>
        <v>#VALUE!</v>
      </c>
      <c r="O52" s="70" t="s">
        <v>137</v>
      </c>
      <c r="P52" s="261" t="e">
        <f>ROUND(P12/$P$6+P50,2)</f>
        <v>#VALUE!</v>
      </c>
      <c r="Q52" s="70" t="s">
        <v>176</v>
      </c>
      <c r="R52" s="261" t="e">
        <f>IF(ROUND(R38+R26+R16,2)=0,"",ROUND(R38+R26+R16,2))</f>
        <v>#DIV/0!</v>
      </c>
      <c r="S52" s="347" t="s">
        <v>177</v>
      </c>
      <c r="T52" s="261" t="e">
        <f>IF(T26=0,"",ROUND(T26,2))</f>
        <v>#DIV/0!</v>
      </c>
      <c r="U52" s="602" t="s">
        <v>237</v>
      </c>
      <c r="V52" s="796" t="e">
        <f>ROUND(V19-0.03,2)</f>
        <v>#VALUE!</v>
      </c>
      <c r="W52" s="5"/>
      <c r="X52" s="10"/>
      <c r="Y52" s="1224"/>
      <c r="Z52" s="1224"/>
      <c r="AA52" s="1224"/>
      <c r="AB52" s="1224"/>
      <c r="AC52" s="1237"/>
      <c r="AH52" s="10"/>
    </row>
    <row r="53" spans="1:34" ht="15.75" customHeight="1">
      <c r="A53" s="3"/>
      <c r="D53" s="70"/>
      <c r="E53" s="258"/>
      <c r="F53" s="258"/>
      <c r="G53" s="200"/>
      <c r="H53" s="258"/>
      <c r="I53" s="123"/>
      <c r="J53" s="123"/>
      <c r="K53" s="123"/>
      <c r="L53" s="123"/>
      <c r="M53" s="123"/>
      <c r="N53" s="258"/>
      <c r="O53" s="258"/>
      <c r="P53" s="258"/>
      <c r="Q53" s="258"/>
      <c r="R53" s="258"/>
      <c r="S53" s="258"/>
      <c r="T53" s="258"/>
      <c r="U53" s="258"/>
      <c r="V53" s="258"/>
      <c r="W53" s="5"/>
      <c r="X53" s="174"/>
      <c r="Y53" s="1224"/>
      <c r="Z53" s="1224"/>
      <c r="AA53" s="1224"/>
      <c r="AB53" s="1224"/>
      <c r="AC53" s="1237"/>
    </row>
    <row r="54" spans="1:34">
      <c r="A54" s="3"/>
      <c r="C54" s="1272" t="str">
        <f>IF('Allgemeine Angaben'!L45&gt;0,"errechnete Pflegesätze (Tag je Platz) für angebundene / integrierte KZP:","")</f>
        <v/>
      </c>
      <c r="D54" s="1237"/>
      <c r="G54" s="70" t="str">
        <f>IF('Allgemeine Angaben'!$L$45&gt;0,'Gesamtkalkulation '!G52,"")</f>
        <v/>
      </c>
      <c r="H54" s="604" t="e">
        <f>IF(Belegung!E26&gt;0,'Gesamtkalkulation '!H48*0.96/0.8,J54*0.78)</f>
        <v>#VALUE!</v>
      </c>
      <c r="I54" s="70" t="str">
        <f>IF('Allgemeine Angaben'!$L$45&gt;0,'Gesamtkalkulation '!I52,"")</f>
        <v/>
      </c>
      <c r="J54" s="604" t="str">
        <f>IF('Allgemeine Angaben'!$L$45&gt;0,'Gesamtkalkulation '!J48*0.96/0.8,"")</f>
        <v/>
      </c>
      <c r="K54" s="70" t="str">
        <f>IF('Allgemeine Angaben'!$L$45&gt;0,'Gesamtkalkulation '!K52,"")</f>
        <v/>
      </c>
      <c r="L54" s="604" t="str">
        <f>IF('Allgemeine Angaben'!$L$45&gt;0,'Gesamtkalkulation '!L48*0.96/0.8,"")</f>
        <v/>
      </c>
      <c r="M54" s="70" t="str">
        <f>IF('Allgemeine Angaben'!$L$45&gt;0,'Gesamtkalkulation '!M52,"")</f>
        <v/>
      </c>
      <c r="N54" s="604" t="str">
        <f>IF('Allgemeine Angaben'!$L$45&gt;0,'Gesamtkalkulation '!N48*0.96/0.8,"")</f>
        <v/>
      </c>
      <c r="O54" s="70" t="str">
        <f>IF('Allgemeine Angaben'!$L$45&gt;0,'Gesamtkalkulation '!O52,"")</f>
        <v/>
      </c>
      <c r="P54" s="604" t="str">
        <f>IF('Allgemeine Angaben'!$L$45&gt;0,'Gesamtkalkulation '!P48*0.96/0.8,"")</f>
        <v/>
      </c>
      <c r="Q54" s="70" t="str">
        <f>IF('Allgemeine Angaben'!$L$45&gt;0,'Gesamtkalkulation '!Q52,"")</f>
        <v/>
      </c>
      <c r="R54" s="604" t="str">
        <f>IF('Allgemeine Angaben'!$L$45&gt;0,'Gesamtkalkulation '!R52*0.96/0.8,"")</f>
        <v/>
      </c>
      <c r="S54" s="70" t="str">
        <f>IF('Allgemeine Angaben'!$L$45&gt;0,'Gesamtkalkulation '!S52,"")</f>
        <v/>
      </c>
      <c r="T54" s="604" t="str">
        <f>IF('Allgemeine Angaben'!$L$45&gt;0,'Gesamtkalkulation '!T52*0.96/0.8,"")</f>
        <v/>
      </c>
      <c r="V54" s="604" t="str">
        <f>IF('Allgemeine Angaben'!$L$45&gt;0,'Gesamtkalkulation '!V52+0.03,"")</f>
        <v/>
      </c>
      <c r="W54" s="5"/>
      <c r="Y54" s="1238"/>
      <c r="Z54" s="1224"/>
    </row>
    <row r="55" spans="1:34">
      <c r="A55" s="53"/>
      <c r="B55" s="54"/>
      <c r="C55" s="100"/>
      <c r="D55" s="54"/>
      <c r="E55" s="54"/>
      <c r="F55" s="54"/>
      <c r="G55" s="612"/>
      <c r="H55" s="54"/>
      <c r="I55" s="612"/>
      <c r="J55" s="54"/>
      <c r="K55" s="612"/>
      <c r="L55" s="38"/>
      <c r="M55" s="612"/>
      <c r="N55" s="38"/>
      <c r="O55" s="612"/>
      <c r="P55" s="38"/>
      <c r="Q55" s="612"/>
      <c r="R55" s="54"/>
      <c r="S55" s="612"/>
      <c r="T55" s="54"/>
      <c r="U55" s="54"/>
      <c r="V55" s="54"/>
      <c r="W55" s="1147"/>
      <c r="Y55" s="1239"/>
      <c r="Z55" s="1224"/>
    </row>
    <row r="56" spans="1:34" ht="15" thickBot="1">
      <c r="C56" s="6"/>
      <c r="G56" s="70"/>
      <c r="I56" s="70"/>
      <c r="K56" s="70"/>
      <c r="L56" s="10"/>
      <c r="M56" s="70"/>
      <c r="N56" s="10"/>
      <c r="O56" s="70"/>
      <c r="P56" s="10"/>
      <c r="Q56" s="70"/>
      <c r="S56" s="70"/>
      <c r="Y56" s="1238"/>
    </row>
    <row r="57" spans="1:34" ht="15" thickBot="1">
      <c r="D57" s="265"/>
      <c r="E57" s="266"/>
      <c r="F57" s="266"/>
      <c r="G57" s="266"/>
      <c r="H57" s="1609" t="s">
        <v>180</v>
      </c>
      <c r="I57" s="1829"/>
      <c r="J57" s="1829"/>
      <c r="K57" s="1829"/>
      <c r="L57" s="1829"/>
      <c r="M57" s="1829"/>
      <c r="N57" s="1830"/>
      <c r="O57" s="603"/>
      <c r="X57" s="120"/>
      <c r="Y57" s="1224"/>
    </row>
    <row r="58" spans="1:34">
      <c r="Y58" s="4"/>
    </row>
    <row r="59" spans="1:34">
      <c r="Y59" s="1240"/>
    </row>
    <row r="61" spans="1:34">
      <c r="I61" s="769"/>
    </row>
    <row r="62" spans="1:34">
      <c r="I62" s="769"/>
    </row>
  </sheetData>
  <sheetProtection algorithmName="SHA-512" hashValue="FRrtWlSTKBLnHSxFZsW8EEcLnIujELCq8AJc8Ta8dqoiGdfdd2RyM4JYwl70cD/iovV2fYNTF8xfHFCm8ZdlAg==" saltValue="6/+sTzPTUowtl/Jnd6BgYQ==" spinCount="100000" sheet="1" objects="1" scenarios="1"/>
  <mergeCells count="4">
    <mergeCell ref="A1:W1"/>
    <mergeCell ref="A2:W2"/>
    <mergeCell ref="H57:N57"/>
    <mergeCell ref="A3:W3"/>
  </mergeCells>
  <conditionalFormatting sqref="D24:D36">
    <cfRule type="cellIs" dxfId="57" priority="42" operator="between">
      <formula>0</formula>
      <formula>0</formula>
    </cfRule>
  </conditionalFormatting>
  <conditionalFormatting sqref="D38:D46">
    <cfRule type="cellIs" dxfId="56" priority="41" operator="between">
      <formula>0</formula>
      <formula>0</formula>
    </cfRule>
  </conditionalFormatting>
  <conditionalFormatting sqref="D48">
    <cfRule type="cellIs" dxfId="55" priority="48" operator="between">
      <formula>0</formula>
      <formula>0</formula>
    </cfRule>
  </conditionalFormatting>
  <conditionalFormatting sqref="D16:W53">
    <cfRule type="containsErrors" dxfId="54" priority="60">
      <formula>ISERROR(D16)</formula>
    </cfRule>
  </conditionalFormatting>
  <conditionalFormatting sqref="G54:G56">
    <cfRule type="containsErrors" dxfId="53" priority="39">
      <formula>ISERROR(G54)</formula>
    </cfRule>
  </conditionalFormatting>
  <conditionalFormatting sqref="H48">
    <cfRule type="expression" dxfId="52" priority="49">
      <formula>$I$48=0</formula>
    </cfRule>
  </conditionalFormatting>
  <conditionalFormatting sqref="H10:P10">
    <cfRule type="cellIs" dxfId="50" priority="46" operator="between">
      <formula>0</formula>
      <formula>0</formula>
    </cfRule>
  </conditionalFormatting>
  <conditionalFormatting sqref="I54:I56">
    <cfRule type="containsErrors" dxfId="49" priority="33">
      <formula>ISERROR(I54)</formula>
    </cfRule>
  </conditionalFormatting>
  <conditionalFormatting sqref="K54:K56">
    <cfRule type="containsErrors" dxfId="47" priority="38">
      <formula>ISERROR(K54)</formula>
    </cfRule>
  </conditionalFormatting>
  <conditionalFormatting sqref="L52">
    <cfRule type="containsText" dxfId="46" priority="45" operator="containsText" text="FALSCH">
      <formula>NOT(ISERROR(SEARCH("FALSCH",L52)))</formula>
    </cfRule>
  </conditionalFormatting>
  <conditionalFormatting sqref="M54:M56">
    <cfRule type="containsErrors" dxfId="44" priority="37">
      <formula>ISERROR(M54)</formula>
    </cfRule>
  </conditionalFormatting>
  <conditionalFormatting sqref="N6">
    <cfRule type="cellIs" dxfId="43" priority="47" operator="between">
      <formula>0</formula>
      <formula>0</formula>
    </cfRule>
  </conditionalFormatting>
  <conditionalFormatting sqref="N52">
    <cfRule type="containsText" dxfId="42" priority="44" operator="containsText" text="FALSCH">
      <formula>NOT(ISERROR(SEARCH("FALSCH",N52)))</formula>
    </cfRule>
  </conditionalFormatting>
  <conditionalFormatting sqref="O54:O56">
    <cfRule type="containsErrors" dxfId="40" priority="36">
      <formula>ISERROR(O54)</formula>
    </cfRule>
  </conditionalFormatting>
  <conditionalFormatting sqref="P52">
    <cfRule type="containsText" dxfId="39" priority="43" operator="containsText" text="FALSCH">
      <formula>NOT(ISERROR(SEARCH("FALSCH",P52)))</formula>
    </cfRule>
  </conditionalFormatting>
  <conditionalFormatting sqref="Q54:Q56">
    <cfRule type="containsErrors" dxfId="37" priority="35">
      <formula>ISERROR(Q54)</formula>
    </cfRule>
  </conditionalFormatting>
  <conditionalFormatting sqref="S54:S56">
    <cfRule type="containsErrors" dxfId="33" priority="34">
      <formula>ISERROR(S54)</formula>
    </cfRule>
  </conditionalFormatting>
  <conditionalFormatting sqref="Y54:Y56">
    <cfRule type="containsErrors" dxfId="30" priority="1">
      <formula>ISERROR(Y54)</formula>
    </cfRule>
  </conditionalFormatting>
  <hyperlinks>
    <hyperlink ref="H57" location="'Anlage 1'!A1" display="Anlage 1" xr:uid="{00000000-0004-0000-0700-000000000000}"/>
    <hyperlink ref="H57:N57" location="Bewohnervertretung!Druckbereich" display="gehe weiter zu Bewohnervertretung" xr:uid="{00000000-0004-0000-0700-000001000000}"/>
  </hyperlinks>
  <pageMargins left="0.70866141732283472" right="0.70866141732283472" top="0.78740157480314965" bottom="0.78740157480314965" header="0.31496062992125984" footer="0.31496062992125984"/>
  <pageSetup paperSize="9" scale="62" orientation="landscape"/>
  <headerFooter>
    <oddHeader>&amp;C&amp;9Seite 6</oddHeader>
    <oddFooter>&amp;L&amp;8Version: 21.11.2024&amp;C&amp;8Verhandlungsunterlagen vollstationär SGB XI&amp;R&amp;8PSK vom 07.11.2024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074122E9-B25B-47E2-9727-2EAB10277E85}">
            <xm:f>'Allgemeine Angaben'!$D$7="kzp"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14:cfRule type="expression" priority="55" id="{B76BB2F1-06D1-44A0-8EA3-3294A0622347}">
            <xm:f>'Allgemeine Angaben'!$D$7="tst"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C12:P12 B49:P49 B50:R50</xm:sqref>
        </x14:conditionalFormatting>
        <x14:conditionalFormatting xmlns:xm="http://schemas.microsoft.com/office/excel/2006/main">
          <x14:cfRule type="expression" priority="3" id="{BA52BD0A-4FDD-4579-858B-44C3A2B68CC7}">
            <xm:f>'Allgemeine Angaben'!$L$45&gt;0</xm:f>
            <x14:dxf>
              <font>
                <b/>
                <i val="0"/>
                <color auto="1"/>
              </font>
              <fill>
                <patternFill>
                  <fgColor auto="1"/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H54</xm:sqref>
        </x14:conditionalFormatting>
        <x14:conditionalFormatting xmlns:xm="http://schemas.microsoft.com/office/excel/2006/main">
          <x14:cfRule type="expression" priority="2" id="{233FCF2A-E80E-4840-96BA-A419F5030BC6}">
            <xm:f>'Allgemeine Angaben'!$L$45&gt;0</xm:f>
            <x14:dxf>
              <font>
                <b/>
                <i val="0"/>
                <color auto="1"/>
              </font>
              <fill>
                <patternFill>
                  <fgColor auto="1"/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J54</xm:sqref>
        </x14:conditionalFormatting>
        <x14:conditionalFormatting xmlns:xm="http://schemas.microsoft.com/office/excel/2006/main">
          <x14:cfRule type="expression" priority="5" id="{9331D945-CFC1-4957-A25C-808E88B3E5B7}">
            <xm:f>'Allgemeine Angaben'!$L$45&gt;0</xm:f>
            <x14:dxf>
              <font>
                <b/>
                <i val="0"/>
                <color auto="1"/>
              </font>
              <fill>
                <patternFill>
                  <fgColor auto="1"/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L54</xm:sqref>
        </x14:conditionalFormatting>
        <x14:conditionalFormatting xmlns:xm="http://schemas.microsoft.com/office/excel/2006/main">
          <x14:cfRule type="expression" priority="10" id="{17A60CE8-74DF-42F0-A6AA-A3A7CFB5AAD0}">
            <xm:f>'Allgemeine Angaben'!$L$45&gt;0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N54</xm:sqref>
        </x14:conditionalFormatting>
        <x14:conditionalFormatting xmlns:xm="http://schemas.microsoft.com/office/excel/2006/main">
          <x14:cfRule type="expression" priority="9" id="{740B77BE-7129-4761-ADE8-D1AFE7D12FC4}">
            <xm:f>'Allgemeine Angaben'!$L$45&gt;0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P54</xm:sqref>
        </x14:conditionalFormatting>
        <x14:conditionalFormatting xmlns:xm="http://schemas.microsoft.com/office/excel/2006/main">
          <x14:cfRule type="expression" priority="59" id="{07C8E480-9846-495D-94E5-811CD282BFFC}">
            <xm:f>'Allgemeine Angaben'!$D$7="tst"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R50 H57:P57</xm:sqref>
        </x14:conditionalFormatting>
        <x14:conditionalFormatting xmlns:xm="http://schemas.microsoft.com/office/excel/2006/main">
          <x14:cfRule type="expression" priority="56" id="{0566DA16-5EBC-4792-A482-DB323D7D639D}">
            <xm:f>'Allgemeine Angaben'!$D$7="kzp"</xm:f>
            <x14:dxf>
              <font>
                <color theme="0"/>
              </font>
            </x14:dxf>
          </x14:cfRule>
          <xm:sqref>R50</xm:sqref>
        </x14:conditionalFormatting>
        <x14:conditionalFormatting xmlns:xm="http://schemas.microsoft.com/office/excel/2006/main">
          <x14:cfRule type="expression" priority="8" id="{30F6EB2A-7C14-4981-B0F8-BC6A1F2D2F71}">
            <xm:f>'Allgemeine Angaben'!$L$45&gt;0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R54</xm:sqref>
        </x14:conditionalFormatting>
        <x14:conditionalFormatting xmlns:xm="http://schemas.microsoft.com/office/excel/2006/main">
          <x14:cfRule type="expression" priority="7" id="{D95CADF1-7908-4F25-A6C6-114B81B4FEC0}">
            <xm:f>'Allgemeine Angaben'!$L$45&gt;0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T54</xm:sqref>
        </x14:conditionalFormatting>
        <x14:conditionalFormatting xmlns:xm="http://schemas.microsoft.com/office/excel/2006/main">
          <x14:cfRule type="expression" priority="6" id="{3A214EB9-4696-48AF-9F62-C67D35E58EAF}">
            <xm:f>'Allgemeine Angaben'!$L$45&gt;0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V54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62"/>
  <sheetViews>
    <sheetView showGridLines="0" topLeftCell="A24" zoomScaleNormal="100" workbookViewId="0">
      <selection sqref="A1:W58"/>
    </sheetView>
  </sheetViews>
  <sheetFormatPr baseColWidth="10" defaultColWidth="11" defaultRowHeight="14.25"/>
  <cols>
    <col min="1" max="1" width="2.125" style="4" customWidth="1"/>
    <col min="2" max="2" width="5.625" style="4" customWidth="1"/>
    <col min="3" max="3" width="34.5" style="4" customWidth="1"/>
    <col min="4" max="4" width="16.625" style="4" customWidth="1"/>
    <col min="5" max="6" width="11.625" style="4" hidden="1" customWidth="1"/>
    <col min="7" max="7" width="12.625" style="4" hidden="1" customWidth="1"/>
    <col min="8" max="8" width="13.625" style="4" customWidth="1"/>
    <col min="9" max="9" width="12.625" style="10" hidden="1" customWidth="1"/>
    <col min="10" max="10" width="13.625" style="4" customWidth="1"/>
    <col min="11" max="11" width="12.625" style="10" hidden="1" customWidth="1"/>
    <col min="12" max="12" width="13.625" style="4" customWidth="1"/>
    <col min="13" max="13" width="12.625" style="4" hidden="1" customWidth="1"/>
    <col min="14" max="14" width="13.625" style="4" customWidth="1"/>
    <col min="15" max="15" width="12.625" style="4" hidden="1" customWidth="1"/>
    <col min="16" max="16" width="13.625" style="4" customWidth="1"/>
    <col min="17" max="17" width="12.625" style="10" hidden="1" customWidth="1"/>
    <col min="18" max="18" width="13.625" style="4" customWidth="1"/>
    <col min="19" max="19" width="12.625" style="4" hidden="1" customWidth="1"/>
    <col min="20" max="20" width="13.625" style="4" customWidth="1"/>
    <col min="21" max="21" width="12.625" style="4" hidden="1" customWidth="1"/>
    <col min="22" max="22" width="13.625" style="4" customWidth="1"/>
    <col min="23" max="23" width="2.125" style="4" customWidth="1"/>
    <col min="24" max="24" width="11" style="4"/>
    <col min="25" max="25" width="13.125" style="646" customWidth="1"/>
    <col min="26" max="28" width="11" style="646" customWidth="1"/>
    <col min="29" max="29" width="11" style="4" customWidth="1"/>
    <col min="30" max="16384" width="11" style="4"/>
  </cols>
  <sheetData>
    <row r="1" spans="1:27" ht="15" customHeight="1">
      <c r="A1" s="1614" t="str">
        <f>'Allgemeine Angaben'!A1:N1</f>
        <v>Aufforderung zum Abschluss einer Pflegesatzvereinbarung gemäß §§ 84, 85 SGB XI</v>
      </c>
      <c r="B1" s="1615"/>
      <c r="C1" s="1615"/>
      <c r="D1" s="1615"/>
      <c r="E1" s="1615"/>
      <c r="F1" s="1615"/>
      <c r="G1" s="1615"/>
      <c r="H1" s="1615"/>
      <c r="I1" s="1810"/>
      <c r="J1" s="1810"/>
      <c r="K1" s="1810"/>
      <c r="L1" s="1810"/>
      <c r="M1" s="1810"/>
      <c r="N1" s="1810"/>
      <c r="O1" s="1810"/>
      <c r="P1" s="1810"/>
      <c r="Q1" s="1810"/>
      <c r="R1" s="1810"/>
      <c r="S1" s="1810"/>
      <c r="T1" s="1810"/>
      <c r="U1" s="1760"/>
      <c r="V1" s="1760"/>
      <c r="W1" s="1761"/>
      <c r="X1" s="606"/>
      <c r="Y1" s="1224"/>
      <c r="Z1" s="1225"/>
      <c r="AA1" s="1226"/>
    </row>
    <row r="2" spans="1:27" ht="15" customHeight="1">
      <c r="A2" s="1617" t="s">
        <v>145</v>
      </c>
      <c r="B2" s="1618"/>
      <c r="C2" s="1618"/>
      <c r="D2" s="1618"/>
      <c r="E2" s="1618"/>
      <c r="F2" s="1618"/>
      <c r="G2" s="1618"/>
      <c r="H2" s="1618"/>
      <c r="I2" s="1812"/>
      <c r="J2" s="1812"/>
      <c r="K2" s="1812"/>
      <c r="L2" s="1812"/>
      <c r="M2" s="1812"/>
      <c r="N2" s="1812"/>
      <c r="O2" s="1812"/>
      <c r="P2" s="1812"/>
      <c r="Q2" s="1812"/>
      <c r="R2" s="1812"/>
      <c r="S2" s="1812"/>
      <c r="T2" s="1812"/>
      <c r="U2" s="1762"/>
      <c r="V2" s="1762"/>
      <c r="W2" s="1763"/>
      <c r="X2" s="616"/>
      <c r="Y2" s="1216"/>
      <c r="Z2" s="1227"/>
    </row>
    <row r="3" spans="1:27" ht="15" customHeight="1">
      <c r="A3" s="1627" t="str">
        <f>'Allgemeine Angaben'!A3:N3</f>
        <v/>
      </c>
      <c r="B3" s="1628"/>
      <c r="C3" s="1628"/>
      <c r="D3" s="1628"/>
      <c r="E3" s="1628"/>
      <c r="F3" s="1628"/>
      <c r="G3" s="1628"/>
      <c r="H3" s="1628"/>
      <c r="I3" s="1812"/>
      <c r="J3" s="1812"/>
      <c r="K3" s="1812"/>
      <c r="L3" s="1812"/>
      <c r="M3" s="1812"/>
      <c r="N3" s="1812"/>
      <c r="O3" s="1812"/>
      <c r="P3" s="1812"/>
      <c r="Q3" s="1812"/>
      <c r="R3" s="1812"/>
      <c r="S3" s="1812"/>
      <c r="T3" s="1812"/>
      <c r="U3" s="1762"/>
      <c r="V3" s="1762"/>
      <c r="W3" s="1763"/>
      <c r="X3" s="205"/>
      <c r="Y3" s="1228"/>
    </row>
    <row r="4" spans="1:27" ht="15" customHeight="1">
      <c r="A4" s="874"/>
      <c r="B4" s="875" t="str">
        <f>'Allgemeine Angaben'!B4</f>
        <v/>
      </c>
      <c r="C4" s="875"/>
      <c r="D4" s="875"/>
      <c r="E4" s="875"/>
      <c r="F4" s="875"/>
      <c r="G4" s="875"/>
      <c r="H4" s="875"/>
      <c r="I4" s="875"/>
      <c r="J4" s="875"/>
      <c r="K4" s="875"/>
      <c r="L4" s="875"/>
      <c r="M4" s="875"/>
      <c r="N4" s="879" t="str">
        <f>'Allgemeine Angaben'!K4</f>
        <v>Antrag vom:</v>
      </c>
      <c r="O4" s="875"/>
      <c r="P4" s="878">
        <f>'Allgemeine Angaben'!L4</f>
        <v>0</v>
      </c>
      <c r="Q4" s="875"/>
      <c r="R4" s="875"/>
      <c r="S4" s="875"/>
      <c r="T4" s="875"/>
      <c r="U4" s="875"/>
      <c r="V4" s="875"/>
      <c r="W4" s="876"/>
      <c r="X4" s="120"/>
    </row>
    <row r="5" spans="1:27" ht="14.25" customHeight="1">
      <c r="A5" s="3"/>
      <c r="B5" s="206"/>
      <c r="C5" s="179"/>
      <c r="D5" s="179"/>
      <c r="E5" s="207" t="s">
        <v>146</v>
      </c>
      <c r="F5" s="207"/>
      <c r="G5" s="213"/>
      <c r="I5" s="209"/>
      <c r="J5" s="78" t="s">
        <v>201</v>
      </c>
      <c r="K5" s="209"/>
      <c r="L5" s="877" t="s">
        <v>202</v>
      </c>
      <c r="M5" s="213"/>
      <c r="N5" s="78" t="s">
        <v>227</v>
      </c>
      <c r="O5" s="213"/>
      <c r="P5" s="78" t="s">
        <v>149</v>
      </c>
      <c r="Q5" s="209"/>
      <c r="S5" s="213"/>
      <c r="U5" s="213"/>
      <c r="W5" s="5"/>
      <c r="X5" s="205"/>
      <c r="Y5" s="1216"/>
    </row>
    <row r="6" spans="1:27">
      <c r="A6" s="3"/>
      <c r="C6" s="123" t="s">
        <v>147</v>
      </c>
      <c r="D6" s="208" t="str">
        <f>IF('Allgemeine Angaben'!L44&gt;0,'Allgemeine Angaben'!L44,"")</f>
        <v/>
      </c>
      <c r="E6" s="209" t="s">
        <v>148</v>
      </c>
      <c r="F6" s="209"/>
      <c r="G6" s="213"/>
      <c r="I6" s="209"/>
      <c r="J6" s="210">
        <f>IF(Belegung!D8&gt;0,Belegung!D8,"")</f>
        <v>365</v>
      </c>
      <c r="K6" s="209"/>
      <c r="L6" s="320" t="str">
        <f>IF(Belegung!G6&gt;0,Belegung!G6,"")</f>
        <v/>
      </c>
      <c r="M6" s="260"/>
      <c r="N6" s="211">
        <f>divisor</f>
        <v>0</v>
      </c>
      <c r="O6" s="213"/>
      <c r="P6" s="211">
        <f>IFERROR(ROUND(J6/12,2),"")</f>
        <v>30.42</v>
      </c>
      <c r="Q6" s="337"/>
      <c r="S6" s="213"/>
      <c r="T6" s="59"/>
      <c r="U6" s="349"/>
      <c r="V6" s="59"/>
      <c r="W6" s="5"/>
      <c r="Y6" s="102"/>
    </row>
    <row r="7" spans="1:27" ht="3" customHeight="1">
      <c r="A7" s="3"/>
      <c r="C7" s="123"/>
      <c r="D7" s="123"/>
      <c r="E7" s="212"/>
      <c r="F7" s="212"/>
      <c r="G7" s="213"/>
      <c r="I7" s="331"/>
      <c r="J7" s="123"/>
      <c r="K7" s="331"/>
      <c r="L7" s="123"/>
      <c r="M7" s="331"/>
      <c r="N7" s="123"/>
      <c r="O7" s="213"/>
      <c r="Q7" s="331"/>
      <c r="R7" s="123"/>
      <c r="S7" s="331"/>
      <c r="T7" s="59"/>
      <c r="U7" s="349"/>
      <c r="V7" s="59"/>
      <c r="W7" s="5"/>
      <c r="Y7" s="102"/>
    </row>
    <row r="8" spans="1:27">
      <c r="A8" s="3"/>
      <c r="C8" s="59"/>
      <c r="D8" s="123"/>
      <c r="E8" s="209" t="s">
        <v>150</v>
      </c>
      <c r="F8" s="209"/>
      <c r="G8" s="213"/>
      <c r="I8" s="331"/>
      <c r="J8" s="84" t="s">
        <v>228</v>
      </c>
      <c r="K8" s="209"/>
      <c r="L8" s="320" t="str">
        <f>IF('Allgemeine Angaben'!D7="vst",100,IF('Allgemeine Angaben'!D7="kzp",100,L6))</f>
        <v/>
      </c>
      <c r="M8" s="212"/>
      <c r="N8" s="211" t="str">
        <f>IFERROR(Belegung!E32*J6*L8/100,"")</f>
        <v/>
      </c>
      <c r="O8" s="213"/>
      <c r="Q8" s="337"/>
      <c r="S8" s="213"/>
      <c r="T8" s="59"/>
      <c r="U8" s="349"/>
      <c r="V8" s="59"/>
      <c r="W8" s="5"/>
      <c r="X8" s="9"/>
      <c r="Y8" s="102"/>
    </row>
    <row r="9" spans="1:27" ht="9.9499999999999993" customHeight="1">
      <c r="A9" s="3"/>
      <c r="C9" s="59"/>
      <c r="D9" s="123"/>
      <c r="E9" s="213"/>
      <c r="F9" s="213"/>
      <c r="G9" s="213"/>
      <c r="I9" s="331"/>
      <c r="J9" s="123"/>
      <c r="K9" s="123"/>
      <c r="L9" s="123"/>
      <c r="M9" s="260"/>
      <c r="N9" s="17"/>
      <c r="O9" s="213"/>
      <c r="Q9" s="260"/>
      <c r="R9" s="17"/>
      <c r="S9" s="213"/>
      <c r="T9" s="59"/>
      <c r="U9" s="349"/>
      <c r="V9" s="59"/>
      <c r="W9" s="5"/>
      <c r="Y9" s="102"/>
    </row>
    <row r="10" spans="1:27">
      <c r="A10" s="3"/>
      <c r="C10" s="84"/>
      <c r="D10" s="10" t="s">
        <v>37</v>
      </c>
      <c r="E10" s="214">
        <f>SUM(H10:P10)</f>
        <v>0</v>
      </c>
      <c r="F10" s="214" t="s">
        <v>339</v>
      </c>
      <c r="G10" s="213"/>
      <c r="H10" s="321">
        <f>Belegung!E26</f>
        <v>0</v>
      </c>
      <c r="I10" s="209"/>
      <c r="J10" s="215">
        <f>Belegung!E27</f>
        <v>0</v>
      </c>
      <c r="K10" s="209"/>
      <c r="L10" s="215">
        <f>Belegung!E28</f>
        <v>0</v>
      </c>
      <c r="M10" s="213"/>
      <c r="N10" s="215">
        <f>Belegung!E29</f>
        <v>0</v>
      </c>
      <c r="O10" s="213"/>
      <c r="P10" s="215">
        <f>Belegung!E30</f>
        <v>0</v>
      </c>
      <c r="Q10" s="209"/>
      <c r="S10" s="213"/>
      <c r="T10" s="59"/>
      <c r="U10" s="349"/>
      <c r="V10" s="59"/>
      <c r="W10" s="5"/>
      <c r="Y10" s="102"/>
    </row>
    <row r="11" spans="1:27">
      <c r="A11" s="3"/>
      <c r="C11" s="84"/>
      <c r="D11" s="10" t="s">
        <v>112</v>
      </c>
      <c r="E11" s="319">
        <f>SUM(H11:P11)</f>
        <v>0</v>
      </c>
      <c r="F11" s="216" t="e">
        <f>J11+L11+N11+P11</f>
        <v>#VALUE!</v>
      </c>
      <c r="G11" s="213"/>
      <c r="H11" s="217" t="str">
        <f>IFERROR(H10*$J$6*$L$6/100,"")</f>
        <v/>
      </c>
      <c r="I11" s="209"/>
      <c r="J11" s="217" t="str">
        <f>IFERROR(J10*$J$6*$L$6/100,"")</f>
        <v/>
      </c>
      <c r="K11" s="209"/>
      <c r="L11" s="217" t="str">
        <f>IFERROR(L10*$J$6*$L$6/100,"")</f>
        <v/>
      </c>
      <c r="M11" s="213"/>
      <c r="N11" s="217" t="str">
        <f>IFERROR(N10*$J$6*$L$6/100,"")</f>
        <v/>
      </c>
      <c r="O11" s="213"/>
      <c r="P11" s="217" t="str">
        <f>IFERROR(P10*$J$6*$L$6/100,"")</f>
        <v/>
      </c>
      <c r="Q11" s="209"/>
      <c r="S11" s="213"/>
      <c r="U11" s="213"/>
      <c r="W11" s="5"/>
      <c r="Y11" s="102"/>
    </row>
    <row r="12" spans="1:27">
      <c r="A12" s="3"/>
      <c r="C12" s="84"/>
      <c r="D12" s="17" t="s">
        <v>151</v>
      </c>
      <c r="E12" s="216"/>
      <c r="F12" s="216"/>
      <c r="G12" s="213"/>
      <c r="H12" s="218"/>
      <c r="I12" s="209"/>
      <c r="J12" s="219"/>
      <c r="K12" s="209"/>
      <c r="L12" s="219"/>
      <c r="M12" s="213"/>
      <c r="N12" s="219"/>
      <c r="O12" s="213"/>
      <c r="P12" s="219"/>
      <c r="Q12" s="209"/>
      <c r="S12" s="213"/>
      <c r="U12" s="213"/>
      <c r="W12" s="5"/>
      <c r="Y12" s="102"/>
    </row>
    <row r="13" spans="1:27" ht="9.9499999999999993" customHeight="1">
      <c r="A13" s="3"/>
      <c r="E13" s="213"/>
      <c r="F13" s="409"/>
      <c r="G13" s="323"/>
      <c r="I13" s="323"/>
      <c r="K13" s="323"/>
      <c r="M13" s="323"/>
      <c r="O13" s="213"/>
      <c r="Q13" s="209"/>
      <c r="S13" s="213"/>
      <c r="U13" s="213"/>
      <c r="W13" s="5"/>
      <c r="Y13" s="102"/>
    </row>
    <row r="14" spans="1:27" ht="39.950000000000003" customHeight="1">
      <c r="A14" s="3"/>
      <c r="C14" s="9"/>
      <c r="D14" s="1009"/>
      <c r="E14" s="220"/>
      <c r="F14" s="220"/>
      <c r="G14" s="311" t="s">
        <v>152</v>
      </c>
      <c r="H14" s="356" t="s">
        <v>238</v>
      </c>
      <c r="I14" s="311" t="s">
        <v>153</v>
      </c>
      <c r="J14" s="348" t="s">
        <v>239</v>
      </c>
      <c r="K14" s="311" t="s">
        <v>154</v>
      </c>
      <c r="L14" s="348" t="s">
        <v>240</v>
      </c>
      <c r="M14" s="311" t="s">
        <v>155</v>
      </c>
      <c r="N14" s="348" t="s">
        <v>241</v>
      </c>
      <c r="O14" s="311" t="s">
        <v>156</v>
      </c>
      <c r="P14" s="348" t="s">
        <v>242</v>
      </c>
      <c r="Q14" s="311" t="s">
        <v>157</v>
      </c>
      <c r="R14" s="348" t="s">
        <v>243</v>
      </c>
      <c r="S14" s="311" t="s">
        <v>158</v>
      </c>
      <c r="T14" s="356" t="s">
        <v>244</v>
      </c>
      <c r="U14" s="311" t="s">
        <v>229</v>
      </c>
      <c r="V14" s="356" t="s">
        <v>245</v>
      </c>
      <c r="W14" s="5"/>
      <c r="Y14" s="1229"/>
    </row>
    <row r="15" spans="1:27">
      <c r="A15" s="3"/>
      <c r="B15" s="221"/>
      <c r="C15" s="221"/>
      <c r="D15" s="505" t="s">
        <v>159</v>
      </c>
      <c r="E15" s="223" t="s">
        <v>160</v>
      </c>
      <c r="F15" s="223" t="s">
        <v>226</v>
      </c>
      <c r="G15" s="224" t="s">
        <v>161</v>
      </c>
      <c r="H15" s="1244" t="s">
        <v>735</v>
      </c>
      <c r="I15" s="222" t="s">
        <v>161</v>
      </c>
      <c r="J15" s="1245" t="s">
        <v>735</v>
      </c>
      <c r="K15" s="224" t="s">
        <v>161</v>
      </c>
      <c r="L15" s="1244" t="s">
        <v>735</v>
      </c>
      <c r="M15" s="224" t="s">
        <v>161</v>
      </c>
      <c r="N15" s="1244" t="s">
        <v>735</v>
      </c>
      <c r="O15" s="224" t="s">
        <v>161</v>
      </c>
      <c r="P15" s="1244" t="s">
        <v>735</v>
      </c>
      <c r="Q15" s="224" t="s">
        <v>161</v>
      </c>
      <c r="R15" s="1244" t="s">
        <v>735</v>
      </c>
      <c r="S15" s="224" t="s">
        <v>161</v>
      </c>
      <c r="T15" s="1244" t="s">
        <v>735</v>
      </c>
      <c r="U15" s="224" t="s">
        <v>161</v>
      </c>
      <c r="V15" s="1244" t="s">
        <v>735</v>
      </c>
      <c r="W15" s="5"/>
    </row>
    <row r="16" spans="1:27">
      <c r="A16" s="3"/>
      <c r="B16" s="225" t="s">
        <v>162</v>
      </c>
      <c r="C16" s="225" t="s">
        <v>360</v>
      </c>
      <c r="D16" s="506" t="e">
        <f>SUM(D17:D18,D20:D24)</f>
        <v>#VALUE!</v>
      </c>
      <c r="E16" s="226" t="e">
        <f>G16+I16+K16+M16+O16+Q16</f>
        <v>#VALUE!</v>
      </c>
      <c r="F16" s="226"/>
      <c r="G16" s="324" t="e">
        <f t="shared" ref="G16:P16" si="0">SUM(G17:G24)</f>
        <v>#VALUE!</v>
      </c>
      <c r="H16" s="227" t="e">
        <f t="shared" si="0"/>
        <v>#VALUE!</v>
      </c>
      <c r="I16" s="332" t="e">
        <f t="shared" si="0"/>
        <v>#VALUE!</v>
      </c>
      <c r="J16" s="227" t="e">
        <f t="shared" si="0"/>
        <v>#VALUE!</v>
      </c>
      <c r="K16" s="335" t="e">
        <f t="shared" si="0"/>
        <v>#VALUE!</v>
      </c>
      <c r="L16" s="228" t="e">
        <f t="shared" si="0"/>
        <v>#VALUE!</v>
      </c>
      <c r="M16" s="335" t="e">
        <f t="shared" si="0"/>
        <v>#VALUE!</v>
      </c>
      <c r="N16" s="228" t="e">
        <f t="shared" si="0"/>
        <v>#VALUE!</v>
      </c>
      <c r="O16" s="335" t="e">
        <f t="shared" si="0"/>
        <v>#VALUE!</v>
      </c>
      <c r="P16" s="228" t="e">
        <f t="shared" si="0"/>
        <v>#VALUE!</v>
      </c>
      <c r="Q16" s="335" t="e">
        <f>SUM(Q20:Q24)</f>
        <v>#VALUE!</v>
      </c>
      <c r="R16" s="228" t="e">
        <f>SUM(R20:R24)</f>
        <v>#VALUE!</v>
      </c>
      <c r="S16" s="252"/>
      <c r="T16" s="229"/>
      <c r="U16" s="252"/>
      <c r="V16" s="229"/>
      <c r="W16" s="5"/>
    </row>
    <row r="17" spans="1:32">
      <c r="A17" s="3"/>
      <c r="B17" s="193" t="s">
        <v>163</v>
      </c>
      <c r="C17" s="230" t="str">
        <f>Personalaufwendungen!C10</f>
        <v>Pflege inklusive QM, PDL/ stellvertretende PDL</v>
      </c>
      <c r="D17" s="507" t="e">
        <f>Personalaufwendungen!I17*Personalaufwendungen!H17*(1+pnk+Personalaufwendungen!I61)*(1+risiko)</f>
        <v>#VALUE!</v>
      </c>
      <c r="E17" s="971" t="e">
        <f>G17+I17+K17+M17+O17</f>
        <v>#VALUE!</v>
      </c>
      <c r="F17" s="226">
        <v>1</v>
      </c>
      <c r="G17" s="325" t="e">
        <f>$D17*$F17*KAT!E32</f>
        <v>#VALUE!</v>
      </c>
      <c r="H17" s="231" t="e">
        <f>G17/$H$11</f>
        <v>#VALUE!</v>
      </c>
      <c r="I17" s="239" t="e">
        <f>$D17*$F17*KAT!E33</f>
        <v>#VALUE!</v>
      </c>
      <c r="J17" s="231" t="e">
        <f t="shared" ref="J17:J24" si="1">I17/$J$11</f>
        <v>#VALUE!</v>
      </c>
      <c r="K17" s="239" t="e">
        <f>$D17*$F17*KAT!E34</f>
        <v>#VALUE!</v>
      </c>
      <c r="L17" s="231" t="e">
        <f t="shared" ref="L17:L24" si="2">K17/$L$11</f>
        <v>#VALUE!</v>
      </c>
      <c r="M17" s="239" t="e">
        <f>$D17*$F17*KAT!E35</f>
        <v>#VALUE!</v>
      </c>
      <c r="N17" s="231" t="e">
        <f t="shared" ref="N17:N24" si="3">M17/$N$11</f>
        <v>#VALUE!</v>
      </c>
      <c r="O17" s="239" t="e">
        <f>$D17*$F17*KAT!E36</f>
        <v>#VALUE!</v>
      </c>
      <c r="P17" s="231" t="e">
        <f t="shared" ref="P17:P24" si="4">O17/$P$11</f>
        <v>#VALUE!</v>
      </c>
      <c r="Q17" s="338"/>
      <c r="R17" s="232"/>
      <c r="S17" s="252"/>
      <c r="T17" s="229"/>
      <c r="U17" s="252"/>
      <c r="V17" s="229"/>
      <c r="W17" s="5"/>
    </row>
    <row r="18" spans="1:32">
      <c r="A18" s="3"/>
      <c r="B18" s="193" t="s">
        <v>164</v>
      </c>
      <c r="C18" s="230" t="str">
        <f>Personalaufwendungen!C21</f>
        <v>Betreuung</v>
      </c>
      <c r="D18" s="507" t="e">
        <f>Personalaufwendungen!I26*Personalaufwendungen!H26*(1+pnk+Personalaufwendungen!I61)*(1+risiko)</f>
        <v>#VALUE!</v>
      </c>
      <c r="E18" s="226" t="e">
        <f>G18+I18+K18+M18+O18+Q18</f>
        <v>#VALUE!</v>
      </c>
      <c r="F18" s="226">
        <v>1</v>
      </c>
      <c r="G18" s="326" t="e">
        <f>D18*F18/$N$6*$H$11</f>
        <v>#VALUE!</v>
      </c>
      <c r="H18" s="359" t="e">
        <f>G18/$H$11</f>
        <v>#VALUE!</v>
      </c>
      <c r="I18" s="360" t="e">
        <f>D18*F18/$N$6*$J$11</f>
        <v>#VALUE!</v>
      </c>
      <c r="J18" s="359" t="e">
        <f t="shared" si="1"/>
        <v>#VALUE!</v>
      </c>
      <c r="K18" s="361" t="e">
        <f>D18*F18/$N$6*$L$11</f>
        <v>#VALUE!</v>
      </c>
      <c r="L18" s="359" t="e">
        <f t="shared" si="2"/>
        <v>#VALUE!</v>
      </c>
      <c r="M18" s="361" t="e">
        <f>D18*F18/$N$6*$N$11</f>
        <v>#VALUE!</v>
      </c>
      <c r="N18" s="359" t="e">
        <f t="shared" si="3"/>
        <v>#VALUE!</v>
      </c>
      <c r="O18" s="361" t="e">
        <f>D18*F18/$N$6*$P$11</f>
        <v>#VALUE!</v>
      </c>
      <c r="P18" s="359" t="e">
        <f t="shared" si="4"/>
        <v>#VALUE!</v>
      </c>
      <c r="Q18" s="362"/>
      <c r="R18" s="229"/>
      <c r="S18" s="252"/>
      <c r="T18" s="229"/>
      <c r="U18" s="252"/>
      <c r="V18" s="229"/>
      <c r="W18" s="5"/>
      <c r="Z18" s="1230"/>
    </row>
    <row r="19" spans="1:32">
      <c r="A19" s="3"/>
      <c r="B19" s="193" t="s">
        <v>165</v>
      </c>
      <c r="C19" s="230" t="str">
        <f>Personalaufwendungen!C32</f>
        <v>Zusätzliche Betreuung und Aktivierung</v>
      </c>
      <c r="D19" s="507" t="e">
        <f>Personalaufwendungen!I33*Personalaufwendungen!H33*(1+pnk+Personalaufwendungen!I61)*(1+risiko)</f>
        <v>#VALUE!</v>
      </c>
      <c r="E19" s="226"/>
      <c r="F19" s="226"/>
      <c r="G19" s="326"/>
      <c r="H19" s="240"/>
      <c r="I19" s="240"/>
      <c r="J19" s="240"/>
      <c r="K19" s="240"/>
      <c r="L19" s="240"/>
      <c r="M19" s="240"/>
      <c r="N19" s="240"/>
      <c r="O19" s="240"/>
      <c r="P19" s="240"/>
      <c r="Q19" s="363"/>
      <c r="R19" s="243"/>
      <c r="S19" s="243"/>
      <c r="T19" s="243"/>
      <c r="U19" s="327" t="e">
        <f>D19</f>
        <v>#VALUE!</v>
      </c>
      <c r="V19" s="364" t="e">
        <f>U19/$N$8</f>
        <v>#VALUE!</v>
      </c>
      <c r="W19" s="5"/>
    </row>
    <row r="20" spans="1:32">
      <c r="A20" s="3"/>
      <c r="B20" s="193" t="s">
        <v>166</v>
      </c>
      <c r="C20" s="230" t="str">
        <f>Personalaufwendungen!C35</f>
        <v>Leitung / Verwaltung</v>
      </c>
      <c r="D20" s="507" t="e">
        <f>Personalaufwendungen!I38*Personalaufwendungen!H38*(1+pnk+Personalaufwendungen!I61)*(1+risiko)</f>
        <v>#VALUE!</v>
      </c>
      <c r="E20" s="226" t="e">
        <f>G20+I20+K20+M20+O20+Q20</f>
        <v>#VALUE!</v>
      </c>
      <c r="F20" s="226">
        <v>0.5</v>
      </c>
      <c r="G20" s="326" t="e">
        <f>D20*F20/$N$6*$H$11</f>
        <v>#VALUE!</v>
      </c>
      <c r="H20" s="242" t="e">
        <f>G20/$H$11</f>
        <v>#VALUE!</v>
      </c>
      <c r="I20" s="357" t="e">
        <f>D20*F20/$N$6*$J$11</f>
        <v>#VALUE!</v>
      </c>
      <c r="J20" s="242" t="e">
        <f t="shared" si="1"/>
        <v>#VALUE!</v>
      </c>
      <c r="K20" s="358" t="e">
        <f>D20*F20/$N$6*$L$11</f>
        <v>#VALUE!</v>
      </c>
      <c r="L20" s="242" t="e">
        <f t="shared" si="2"/>
        <v>#VALUE!</v>
      </c>
      <c r="M20" s="358" t="e">
        <f>D20*F20/$N$6*$N$11</f>
        <v>#VALUE!</v>
      </c>
      <c r="N20" s="242" t="e">
        <f t="shared" si="3"/>
        <v>#VALUE!</v>
      </c>
      <c r="O20" s="358" t="e">
        <f>D20*F20/$N$6*$P$11</f>
        <v>#VALUE!</v>
      </c>
      <c r="P20" s="242" t="e">
        <f t="shared" si="4"/>
        <v>#VALUE!</v>
      </c>
      <c r="Q20" s="358" t="e">
        <f>D20*F20</f>
        <v>#VALUE!</v>
      </c>
      <c r="R20" s="242" t="e">
        <f>Q20/divisor</f>
        <v>#VALUE!</v>
      </c>
      <c r="S20" s="252"/>
      <c r="T20" s="229"/>
      <c r="U20" s="252"/>
      <c r="V20" s="229"/>
      <c r="W20" s="5"/>
    </row>
    <row r="21" spans="1:32">
      <c r="A21" s="3"/>
      <c r="B21" s="233" t="s">
        <v>167</v>
      </c>
      <c r="C21" s="230" t="str">
        <f>Personalaufwendungen!C40</f>
        <v>Hauswirtschaft</v>
      </c>
      <c r="D21" s="507" t="e">
        <f>Personalaufwendungen!I43*Personalaufwendungen!H43*(1+pnk+Personalaufwendungen!I61)*(1+risiko)</f>
        <v>#VALUE!</v>
      </c>
      <c r="E21" s="226" t="e">
        <f>G21+I21+K21+M21+O21+Q21</f>
        <v>#VALUE!</v>
      </c>
      <c r="F21" s="226">
        <v>0.5</v>
      </c>
      <c r="G21" s="326" t="e">
        <f>D21*F21/$N$6*$H$11</f>
        <v>#VALUE!</v>
      </c>
      <c r="H21" s="231" t="e">
        <f>G21/$H$11</f>
        <v>#VALUE!</v>
      </c>
      <c r="I21" s="239" t="e">
        <f>D21*F21/$N$6*$J$11</f>
        <v>#VALUE!</v>
      </c>
      <c r="J21" s="231" t="e">
        <f t="shared" si="1"/>
        <v>#VALUE!</v>
      </c>
      <c r="K21" s="326" t="e">
        <f>D21*F21/$N$6*$L$11</f>
        <v>#VALUE!</v>
      </c>
      <c r="L21" s="231" t="e">
        <f t="shared" si="2"/>
        <v>#VALUE!</v>
      </c>
      <c r="M21" s="326" t="e">
        <f>D21*F21/$N$6*$N$11</f>
        <v>#VALUE!</v>
      </c>
      <c r="N21" s="231" t="e">
        <f t="shared" si="3"/>
        <v>#VALUE!</v>
      </c>
      <c r="O21" s="326" t="e">
        <f>D21*F21/$N$6*$P$11</f>
        <v>#VALUE!</v>
      </c>
      <c r="P21" s="231" t="e">
        <f t="shared" si="4"/>
        <v>#VALUE!</v>
      </c>
      <c r="Q21" s="326" t="e">
        <f>D21*F21</f>
        <v>#VALUE!</v>
      </c>
      <c r="R21" s="231" t="e">
        <f>Q21/divisor</f>
        <v>#VALUE!</v>
      </c>
      <c r="S21" s="252"/>
      <c r="T21" s="229"/>
      <c r="U21" s="252"/>
      <c r="V21" s="229"/>
      <c r="W21" s="5"/>
      <c r="X21" s="101"/>
    </row>
    <row r="22" spans="1:32">
      <c r="A22" s="3"/>
      <c r="B22" s="193" t="s">
        <v>168</v>
      </c>
      <c r="C22" s="230" t="str">
        <f>Personalaufwendungen!C45</f>
        <v>Küche</v>
      </c>
      <c r="D22" s="507" t="e">
        <f>Personalaufwendungen!I45*Personalaufwendungen!H45*(1+pnk+Personalaufwendungen!I61)*(1+risiko)</f>
        <v>#VALUE!</v>
      </c>
      <c r="E22" s="226" t="e">
        <f>G22+I22+K22+M22+O22+Q22</f>
        <v>#VALUE!</v>
      </c>
      <c r="F22" s="226">
        <v>0.5</v>
      </c>
      <c r="G22" s="326" t="e">
        <f>D22*F22/$N$6*$H$11</f>
        <v>#VALUE!</v>
      </c>
      <c r="H22" s="231" t="e">
        <f>G22/$H$11</f>
        <v>#VALUE!</v>
      </c>
      <c r="I22" s="239" t="e">
        <f>D22*F22/$N$6*$J$11</f>
        <v>#VALUE!</v>
      </c>
      <c r="J22" s="231" t="e">
        <f t="shared" si="1"/>
        <v>#VALUE!</v>
      </c>
      <c r="K22" s="326" t="e">
        <f>D22*F22/$N$6*$L$11</f>
        <v>#VALUE!</v>
      </c>
      <c r="L22" s="231" t="e">
        <f t="shared" si="2"/>
        <v>#VALUE!</v>
      </c>
      <c r="M22" s="326" t="e">
        <f>D22*F22/$N$6*$N$11</f>
        <v>#VALUE!</v>
      </c>
      <c r="N22" s="231" t="e">
        <f t="shared" si="3"/>
        <v>#VALUE!</v>
      </c>
      <c r="O22" s="326" t="e">
        <f>D22*F22/$N$6*$P$11</f>
        <v>#VALUE!</v>
      </c>
      <c r="P22" s="231" t="e">
        <f t="shared" si="4"/>
        <v>#VALUE!</v>
      </c>
      <c r="Q22" s="326" t="e">
        <f>D22*F22</f>
        <v>#VALUE!</v>
      </c>
      <c r="R22" s="231" t="e">
        <f>Q22/divisor</f>
        <v>#VALUE!</v>
      </c>
      <c r="S22" s="252"/>
      <c r="T22" s="229"/>
      <c r="U22" s="252"/>
      <c r="V22" s="229"/>
      <c r="W22" s="5"/>
      <c r="Y22" s="1231"/>
    </row>
    <row r="23" spans="1:32">
      <c r="A23" s="3"/>
      <c r="B23" s="193" t="s">
        <v>169</v>
      </c>
      <c r="C23" s="230" t="str">
        <f>Personalaufwendungen!C47</f>
        <v>Haustechnik</v>
      </c>
      <c r="D23" s="507" t="e">
        <f>Personalaufwendungen!I47*Personalaufwendungen!H47*(1+pnk+Personalaufwendungen!I61)*(1+risiko)</f>
        <v>#VALUE!</v>
      </c>
      <c r="E23" s="226" t="e">
        <f>G23+I23+K23+M23+O23+Q23</f>
        <v>#VALUE!</v>
      </c>
      <c r="F23" s="226">
        <v>0.5</v>
      </c>
      <c r="G23" s="326" t="e">
        <f>D23*F23/$N$6*$H$11</f>
        <v>#VALUE!</v>
      </c>
      <c r="H23" s="231" t="e">
        <f>G23/$H$11</f>
        <v>#VALUE!</v>
      </c>
      <c r="I23" s="239" t="e">
        <f>D23*F23/$N$6*$J$11</f>
        <v>#VALUE!</v>
      </c>
      <c r="J23" s="231" t="e">
        <f t="shared" si="1"/>
        <v>#VALUE!</v>
      </c>
      <c r="K23" s="326" t="e">
        <f>D23*F23/$N$6*$L$11</f>
        <v>#VALUE!</v>
      </c>
      <c r="L23" s="231" t="e">
        <f t="shared" si="2"/>
        <v>#VALUE!</v>
      </c>
      <c r="M23" s="326" t="e">
        <f>D23*F23/$N$6*$N$11</f>
        <v>#VALUE!</v>
      </c>
      <c r="N23" s="231" t="e">
        <f t="shared" si="3"/>
        <v>#VALUE!</v>
      </c>
      <c r="O23" s="326" t="e">
        <f>D23*F23/$N$6*$P$11</f>
        <v>#VALUE!</v>
      </c>
      <c r="P23" s="231" t="e">
        <f t="shared" si="4"/>
        <v>#VALUE!</v>
      </c>
      <c r="Q23" s="326" t="e">
        <f>D23*F23</f>
        <v>#VALUE!</v>
      </c>
      <c r="R23" s="231" t="e">
        <f>Q23/divisor</f>
        <v>#VALUE!</v>
      </c>
      <c r="S23" s="252"/>
      <c r="T23" s="229"/>
      <c r="U23" s="252"/>
      <c r="V23" s="229"/>
      <c r="W23" s="5"/>
      <c r="Y23" s="1232"/>
    </row>
    <row r="24" spans="1:32">
      <c r="A24" s="3"/>
      <c r="B24" s="193" t="s">
        <v>179</v>
      </c>
      <c r="C24" s="353" t="s">
        <v>361</v>
      </c>
      <c r="D24" s="507">
        <f>Personalaufwendungen!I66*Personalaufwendungen!H66+Personalaufwendungen!I68*Personalaufwendungen!H68</f>
        <v>0</v>
      </c>
      <c r="E24" s="226" t="e">
        <f>G24+I24+K24+M24+O24+Q24</f>
        <v>#DIV/0!</v>
      </c>
      <c r="F24" s="226">
        <v>0.5</v>
      </c>
      <c r="G24" s="326" t="e">
        <f>D24*F24/$N$6*$H$11</f>
        <v>#DIV/0!</v>
      </c>
      <c r="H24" s="231" t="e">
        <f>G24/$H$11</f>
        <v>#DIV/0!</v>
      </c>
      <c r="I24" s="239" t="e">
        <f>D24*F24/$N$6*$J$11</f>
        <v>#DIV/0!</v>
      </c>
      <c r="J24" s="231" t="e">
        <f t="shared" si="1"/>
        <v>#DIV/0!</v>
      </c>
      <c r="K24" s="326" t="e">
        <f>D24*F24/$N$6*$L$11</f>
        <v>#DIV/0!</v>
      </c>
      <c r="L24" s="231" t="e">
        <f t="shared" si="2"/>
        <v>#DIV/0!</v>
      </c>
      <c r="M24" s="326" t="e">
        <f>D24*F24/$N$6*$N$11</f>
        <v>#DIV/0!</v>
      </c>
      <c r="N24" s="231" t="e">
        <f t="shared" si="3"/>
        <v>#DIV/0!</v>
      </c>
      <c r="O24" s="326" t="e">
        <f>D24*F24/$N$6*$P$11</f>
        <v>#DIV/0!</v>
      </c>
      <c r="P24" s="231" t="e">
        <f t="shared" si="4"/>
        <v>#DIV/0!</v>
      </c>
      <c r="Q24" s="326">
        <f>D24*F24</f>
        <v>0</v>
      </c>
      <c r="R24" s="231" t="e">
        <f>Q24/divisor</f>
        <v>#DIV/0!</v>
      </c>
      <c r="S24" s="252"/>
      <c r="T24" s="229"/>
      <c r="U24" s="252"/>
      <c r="V24" s="229"/>
      <c r="W24" s="5"/>
      <c r="X24" s="102"/>
      <c r="Y24" s="1233"/>
    </row>
    <row r="25" spans="1:32">
      <c r="A25" s="3"/>
      <c r="C25" s="234"/>
      <c r="D25" s="322"/>
      <c r="E25" s="235"/>
      <c r="F25" s="235"/>
      <c r="G25" s="327"/>
      <c r="H25" s="229"/>
      <c r="I25" s="327"/>
      <c r="J25" s="229"/>
      <c r="K25" s="327"/>
      <c r="L25" s="229"/>
      <c r="M25" s="327"/>
      <c r="N25" s="229"/>
      <c r="O25" s="327"/>
      <c r="P25" s="229"/>
      <c r="Q25" s="327"/>
      <c r="R25" s="229"/>
      <c r="S25" s="252"/>
      <c r="T25" s="229"/>
      <c r="U25" s="252"/>
      <c r="V25" s="229"/>
      <c r="W25" s="5"/>
      <c r="Y25" s="1234"/>
      <c r="Z25" s="1235"/>
      <c r="AA25" s="1235"/>
      <c r="AB25" s="1235"/>
      <c r="AC25" s="1001"/>
      <c r="AD25" s="1001"/>
      <c r="AE25" s="1001"/>
      <c r="AF25" s="1001"/>
    </row>
    <row r="26" spans="1:32">
      <c r="A26" s="3"/>
      <c r="B26" s="264" t="s">
        <v>48</v>
      </c>
      <c r="C26" s="225" t="s">
        <v>170</v>
      </c>
      <c r="D26" s="506">
        <f>SUM(D27:D36)</f>
        <v>0</v>
      </c>
      <c r="E26" s="226" t="e">
        <f>G26+I26+K26+M26+O26+Q26+S26</f>
        <v>#DIV/0!</v>
      </c>
      <c r="F26" s="226"/>
      <c r="G26" s="324" t="e">
        <f t="shared" ref="G26:L26" si="5">SUM(G28:G36)</f>
        <v>#DIV/0!</v>
      </c>
      <c r="H26" s="227" t="e">
        <f t="shared" si="5"/>
        <v>#DIV/0!</v>
      </c>
      <c r="I26" s="332" t="e">
        <f t="shared" si="5"/>
        <v>#DIV/0!</v>
      </c>
      <c r="J26" s="227" t="e">
        <f t="shared" si="5"/>
        <v>#DIV/0!</v>
      </c>
      <c r="K26" s="324" t="e">
        <f t="shared" si="5"/>
        <v>#DIV/0!</v>
      </c>
      <c r="L26" s="227" t="e">
        <f t="shared" si="5"/>
        <v>#DIV/0!</v>
      </c>
      <c r="M26" s="324" t="e">
        <f t="shared" ref="M26:P26" si="6">SUM(M28:M36)</f>
        <v>#DIV/0!</v>
      </c>
      <c r="N26" s="227" t="e">
        <f t="shared" si="6"/>
        <v>#DIV/0!</v>
      </c>
      <c r="O26" s="324" t="e">
        <f t="shared" si="6"/>
        <v>#DIV/0!</v>
      </c>
      <c r="P26" s="227" t="e">
        <f t="shared" si="6"/>
        <v>#DIV/0!</v>
      </c>
      <c r="Q26" s="335">
        <f>SUM(Q29:Q36)</f>
        <v>0</v>
      </c>
      <c r="R26" s="228" t="e">
        <f>SUM(R29:R36)</f>
        <v>#DIV/0!</v>
      </c>
      <c r="S26" s="335">
        <f>SUM(S27:S36)</f>
        <v>0</v>
      </c>
      <c r="T26" s="228" t="e">
        <f>SUM(T27:T36)</f>
        <v>#DIV/0!</v>
      </c>
      <c r="U26" s="355"/>
      <c r="V26" s="229"/>
      <c r="W26" s="5"/>
      <c r="Y26" s="1236"/>
      <c r="Z26" s="1235"/>
      <c r="AA26" s="1235"/>
      <c r="AB26" s="1235"/>
      <c r="AC26" s="1001"/>
      <c r="AD26" s="1001"/>
      <c r="AE26" s="1001"/>
      <c r="AF26" s="1001"/>
    </row>
    <row r="27" spans="1:32">
      <c r="A27" s="3"/>
      <c r="B27" s="354" t="s">
        <v>79</v>
      </c>
      <c r="C27" s="238" t="str">
        <f>Sachaufwendungen!C33</f>
        <v>Lebensmittel</v>
      </c>
      <c r="D27" s="507">
        <f>Sachaufwendungen!L33</f>
        <v>0</v>
      </c>
      <c r="E27" s="239"/>
      <c r="F27" s="239"/>
      <c r="G27" s="328"/>
      <c r="H27" s="240"/>
      <c r="I27" s="239"/>
      <c r="J27" s="240"/>
      <c r="K27" s="239"/>
      <c r="L27" s="240"/>
      <c r="M27" s="239"/>
      <c r="N27" s="240"/>
      <c r="O27" s="239"/>
      <c r="P27" s="240"/>
      <c r="Q27" s="239"/>
      <c r="R27" s="241"/>
      <c r="S27" s="326">
        <f>D27</f>
        <v>0</v>
      </c>
      <c r="T27" s="242" t="e">
        <f>S27/divisor</f>
        <v>#DIV/0!</v>
      </c>
      <c r="U27" s="327"/>
      <c r="V27" s="229"/>
      <c r="W27" s="5"/>
      <c r="Y27" s="1231"/>
    </row>
    <row r="28" spans="1:32">
      <c r="A28" s="3"/>
      <c r="B28" s="354" t="s">
        <v>81</v>
      </c>
      <c r="C28" s="238" t="str">
        <f>Sachaufwendungen!C34</f>
        <v>Pflegerischer Bedarf</v>
      </c>
      <c r="D28" s="507">
        <f>Sachaufwendungen!L34</f>
        <v>0</v>
      </c>
      <c r="E28" s="226" t="e">
        <f t="shared" ref="E28:E36" si="7">G28+I28+K28+M28+O28+Q28+S28</f>
        <v>#DIV/0!</v>
      </c>
      <c r="F28" s="226">
        <v>1</v>
      </c>
      <c r="G28" s="326" t="e">
        <f t="shared" ref="G28:G36" si="8">D28*F28/divisor*$H$11</f>
        <v>#DIV/0!</v>
      </c>
      <c r="H28" s="231" t="e">
        <f t="shared" ref="H28:H36" si="9">G28/$H$11</f>
        <v>#DIV/0!</v>
      </c>
      <c r="I28" s="239" t="e">
        <f t="shared" ref="I28:I36" si="10">D28*F28/divisor*$J$11</f>
        <v>#DIV/0!</v>
      </c>
      <c r="J28" s="231" t="e">
        <f t="shared" ref="J28:J36" si="11">I28/$J$11</f>
        <v>#DIV/0!</v>
      </c>
      <c r="K28" s="326" t="e">
        <f t="shared" ref="K28:K36" si="12">D28*F28/divisor*$L$11</f>
        <v>#DIV/0!</v>
      </c>
      <c r="L28" s="231" t="e">
        <f t="shared" ref="L28:L36" si="13">K28/$L$11</f>
        <v>#DIV/0!</v>
      </c>
      <c r="M28" s="326" t="e">
        <f t="shared" ref="M28:M36" si="14">D28*F28/divisor*$N$11</f>
        <v>#DIV/0!</v>
      </c>
      <c r="N28" s="231" t="e">
        <f t="shared" ref="N28:N36" si="15">M28/$N$11</f>
        <v>#DIV/0!</v>
      </c>
      <c r="O28" s="326" t="e">
        <f t="shared" ref="O28:O36" si="16">D28*F28/divisor*$P$11</f>
        <v>#DIV/0!</v>
      </c>
      <c r="P28" s="231" t="e">
        <f t="shared" ref="P28:P36" si="17">O28/$P$11</f>
        <v>#DIV/0!</v>
      </c>
      <c r="Q28" s="339"/>
      <c r="R28" s="243"/>
      <c r="S28" s="341"/>
      <c r="T28" s="229"/>
      <c r="U28" s="252"/>
      <c r="V28" s="229"/>
      <c r="W28" s="5"/>
      <c r="Y28" s="1231"/>
    </row>
    <row r="29" spans="1:32">
      <c r="A29" s="3"/>
      <c r="B29" s="354" t="s">
        <v>83</v>
      </c>
      <c r="C29" s="244" t="str">
        <f>Sachaufwendungen!C35</f>
        <v>Wasser, Energie, Brennstoffe</v>
      </c>
      <c r="D29" s="507">
        <f>Sachaufwendungen!L35</f>
        <v>0</v>
      </c>
      <c r="E29" s="226" t="e">
        <f t="shared" si="7"/>
        <v>#DIV/0!</v>
      </c>
      <c r="F29" s="226">
        <v>0.5</v>
      </c>
      <c r="G29" s="326" t="e">
        <f t="shared" si="8"/>
        <v>#DIV/0!</v>
      </c>
      <c r="H29" s="231" t="e">
        <f t="shared" si="9"/>
        <v>#DIV/0!</v>
      </c>
      <c r="I29" s="239" t="e">
        <f t="shared" si="10"/>
        <v>#DIV/0!</v>
      </c>
      <c r="J29" s="231" t="e">
        <f t="shared" si="11"/>
        <v>#DIV/0!</v>
      </c>
      <c r="K29" s="326" t="e">
        <f t="shared" si="12"/>
        <v>#DIV/0!</v>
      </c>
      <c r="L29" s="231" t="e">
        <f t="shared" si="13"/>
        <v>#DIV/0!</v>
      </c>
      <c r="M29" s="326" t="e">
        <f t="shared" si="14"/>
        <v>#DIV/0!</v>
      </c>
      <c r="N29" s="231" t="e">
        <f t="shared" si="15"/>
        <v>#DIV/0!</v>
      </c>
      <c r="O29" s="326" t="e">
        <f t="shared" si="16"/>
        <v>#DIV/0!</v>
      </c>
      <c r="P29" s="231" t="e">
        <f t="shared" si="17"/>
        <v>#DIV/0!</v>
      </c>
      <c r="Q29" s="326">
        <f>D29*F29</f>
        <v>0</v>
      </c>
      <c r="R29" s="231" t="e">
        <f>Q29/divisor</f>
        <v>#DIV/0!</v>
      </c>
      <c r="S29" s="342"/>
      <c r="T29" s="229"/>
      <c r="U29" s="252"/>
      <c r="V29" s="229"/>
      <c r="W29" s="5"/>
      <c r="Y29" s="1231"/>
    </row>
    <row r="30" spans="1:32">
      <c r="A30" s="3"/>
      <c r="B30" s="354" t="s">
        <v>85</v>
      </c>
      <c r="C30" s="238" t="str">
        <f>Sachaufwendungen!C36</f>
        <v>Verwaltungsbedarf</v>
      </c>
      <c r="D30" s="507">
        <f>Sachaufwendungen!L36</f>
        <v>0</v>
      </c>
      <c r="E30" s="226" t="e">
        <f t="shared" si="7"/>
        <v>#DIV/0!</v>
      </c>
      <c r="F30" s="226">
        <v>0.5</v>
      </c>
      <c r="G30" s="326" t="e">
        <f t="shared" si="8"/>
        <v>#DIV/0!</v>
      </c>
      <c r="H30" s="231" t="e">
        <f t="shared" si="9"/>
        <v>#DIV/0!</v>
      </c>
      <c r="I30" s="239" t="e">
        <f t="shared" si="10"/>
        <v>#DIV/0!</v>
      </c>
      <c r="J30" s="231" t="e">
        <f t="shared" si="11"/>
        <v>#DIV/0!</v>
      </c>
      <c r="K30" s="326" t="e">
        <f t="shared" si="12"/>
        <v>#DIV/0!</v>
      </c>
      <c r="L30" s="231" t="e">
        <f t="shared" si="13"/>
        <v>#DIV/0!</v>
      </c>
      <c r="M30" s="326" t="e">
        <f t="shared" si="14"/>
        <v>#DIV/0!</v>
      </c>
      <c r="N30" s="231" t="e">
        <f t="shared" si="15"/>
        <v>#DIV/0!</v>
      </c>
      <c r="O30" s="326" t="e">
        <f t="shared" si="16"/>
        <v>#DIV/0!</v>
      </c>
      <c r="P30" s="231" t="e">
        <f t="shared" si="17"/>
        <v>#DIV/0!</v>
      </c>
      <c r="Q30" s="326">
        <f>D30*F30</f>
        <v>0</v>
      </c>
      <c r="R30" s="231" t="e">
        <f>Q30/divisor</f>
        <v>#DIV/0!</v>
      </c>
      <c r="S30" s="342"/>
      <c r="T30" s="229"/>
      <c r="U30" s="252"/>
      <c r="V30" s="229"/>
      <c r="W30" s="5"/>
    </row>
    <row r="31" spans="1:32">
      <c r="A31" s="3"/>
      <c r="B31" s="354" t="s">
        <v>87</v>
      </c>
      <c r="C31" s="238" t="str">
        <f>Sachaufwendungen!C37</f>
        <v>Zentrale Verwaltungsdienste</v>
      </c>
      <c r="D31" s="507">
        <f>Sachaufwendungen!L37</f>
        <v>0</v>
      </c>
      <c r="E31" s="226" t="e">
        <f t="shared" si="7"/>
        <v>#DIV/0!</v>
      </c>
      <c r="F31" s="226">
        <v>0.5</v>
      </c>
      <c r="G31" s="326" t="e">
        <f t="shared" si="8"/>
        <v>#DIV/0!</v>
      </c>
      <c r="H31" s="231" t="e">
        <f t="shared" si="9"/>
        <v>#DIV/0!</v>
      </c>
      <c r="I31" s="239" t="e">
        <f t="shared" si="10"/>
        <v>#DIV/0!</v>
      </c>
      <c r="J31" s="231" t="e">
        <f t="shared" si="11"/>
        <v>#DIV/0!</v>
      </c>
      <c r="K31" s="326" t="e">
        <f t="shared" si="12"/>
        <v>#DIV/0!</v>
      </c>
      <c r="L31" s="231" t="e">
        <f t="shared" si="13"/>
        <v>#DIV/0!</v>
      </c>
      <c r="M31" s="326" t="e">
        <f t="shared" si="14"/>
        <v>#DIV/0!</v>
      </c>
      <c r="N31" s="231" t="e">
        <f t="shared" si="15"/>
        <v>#DIV/0!</v>
      </c>
      <c r="O31" s="326" t="e">
        <f t="shared" si="16"/>
        <v>#DIV/0!</v>
      </c>
      <c r="P31" s="231" t="e">
        <f t="shared" si="17"/>
        <v>#DIV/0!</v>
      </c>
      <c r="Q31" s="326">
        <f>D31*F31</f>
        <v>0</v>
      </c>
      <c r="R31" s="231" t="e">
        <f>Q31/divisor</f>
        <v>#DIV/0!</v>
      </c>
      <c r="S31" s="342"/>
      <c r="T31" s="229"/>
      <c r="U31" s="252"/>
      <c r="V31" s="229"/>
      <c r="W31" s="5"/>
    </row>
    <row r="32" spans="1:32">
      <c r="A32" s="3"/>
      <c r="B32" s="354" t="s">
        <v>89</v>
      </c>
      <c r="C32" s="238" t="str">
        <f>Sachaufwendungen!C38</f>
        <v>Betreuungsaufwand</v>
      </c>
      <c r="D32" s="507">
        <f>Sachaufwendungen!L38</f>
        <v>0</v>
      </c>
      <c r="E32" s="226" t="e">
        <f t="shared" si="7"/>
        <v>#DIV/0!</v>
      </c>
      <c r="F32" s="226">
        <v>1</v>
      </c>
      <c r="G32" s="326" t="e">
        <f t="shared" si="8"/>
        <v>#DIV/0!</v>
      </c>
      <c r="H32" s="231" t="e">
        <f t="shared" si="9"/>
        <v>#DIV/0!</v>
      </c>
      <c r="I32" s="239" t="e">
        <f t="shared" si="10"/>
        <v>#DIV/0!</v>
      </c>
      <c r="J32" s="231" t="e">
        <f t="shared" si="11"/>
        <v>#DIV/0!</v>
      </c>
      <c r="K32" s="326" t="e">
        <f t="shared" si="12"/>
        <v>#DIV/0!</v>
      </c>
      <c r="L32" s="231" t="e">
        <f t="shared" si="13"/>
        <v>#DIV/0!</v>
      </c>
      <c r="M32" s="326" t="e">
        <f t="shared" si="14"/>
        <v>#DIV/0!</v>
      </c>
      <c r="N32" s="231" t="e">
        <f t="shared" si="15"/>
        <v>#DIV/0!</v>
      </c>
      <c r="O32" s="326" t="e">
        <f t="shared" si="16"/>
        <v>#DIV/0!</v>
      </c>
      <c r="P32" s="231" t="e">
        <f t="shared" si="17"/>
        <v>#DIV/0!</v>
      </c>
      <c r="Q32" s="339"/>
      <c r="R32" s="243"/>
      <c r="S32" s="252"/>
      <c r="T32" s="229"/>
      <c r="U32" s="252"/>
      <c r="V32" s="229"/>
      <c r="W32" s="5"/>
    </row>
    <row r="33" spans="1:25">
      <c r="A33" s="3"/>
      <c r="B33" s="237" t="s">
        <v>91</v>
      </c>
      <c r="C33" s="238" t="str">
        <f>Sachaufwendungen!C39</f>
        <v>Wirtschaftsbedarf</v>
      </c>
      <c r="D33" s="507">
        <f>Sachaufwendungen!L39</f>
        <v>0</v>
      </c>
      <c r="E33" s="226" t="e">
        <f t="shared" si="7"/>
        <v>#DIV/0!</v>
      </c>
      <c r="F33" s="226">
        <v>0.5</v>
      </c>
      <c r="G33" s="326" t="e">
        <f t="shared" si="8"/>
        <v>#DIV/0!</v>
      </c>
      <c r="H33" s="231" t="e">
        <f t="shared" si="9"/>
        <v>#DIV/0!</v>
      </c>
      <c r="I33" s="239" t="e">
        <f t="shared" si="10"/>
        <v>#DIV/0!</v>
      </c>
      <c r="J33" s="231" t="e">
        <f t="shared" si="11"/>
        <v>#DIV/0!</v>
      </c>
      <c r="K33" s="326" t="e">
        <f t="shared" si="12"/>
        <v>#DIV/0!</v>
      </c>
      <c r="L33" s="231" t="e">
        <f t="shared" si="13"/>
        <v>#DIV/0!</v>
      </c>
      <c r="M33" s="326" t="e">
        <f t="shared" si="14"/>
        <v>#DIV/0!</v>
      </c>
      <c r="N33" s="231" t="e">
        <f t="shared" si="15"/>
        <v>#DIV/0!</v>
      </c>
      <c r="O33" s="326" t="e">
        <f t="shared" si="16"/>
        <v>#DIV/0!</v>
      </c>
      <c r="P33" s="231" t="e">
        <f t="shared" si="17"/>
        <v>#DIV/0!</v>
      </c>
      <c r="Q33" s="326">
        <f>D33*F33</f>
        <v>0</v>
      </c>
      <c r="R33" s="231" t="e">
        <f>Q33/divisor</f>
        <v>#DIV/0!</v>
      </c>
      <c r="S33" s="342"/>
      <c r="T33" s="229"/>
      <c r="U33" s="252"/>
      <c r="V33" s="229"/>
      <c r="W33" s="5"/>
    </row>
    <row r="34" spans="1:25">
      <c r="A34" s="3"/>
      <c r="B34" s="237" t="s">
        <v>93</v>
      </c>
      <c r="C34" s="238" t="str">
        <f>Sachaufwendungen!C40</f>
        <v>Steuern/Abgaben/Versicherungen</v>
      </c>
      <c r="D34" s="507">
        <f>Sachaufwendungen!L40</f>
        <v>0</v>
      </c>
      <c r="E34" s="226" t="e">
        <f t="shared" si="7"/>
        <v>#DIV/0!</v>
      </c>
      <c r="F34" s="226">
        <v>0.5</v>
      </c>
      <c r="G34" s="326" t="e">
        <f t="shared" si="8"/>
        <v>#DIV/0!</v>
      </c>
      <c r="H34" s="231" t="e">
        <f t="shared" si="9"/>
        <v>#DIV/0!</v>
      </c>
      <c r="I34" s="239" t="e">
        <f t="shared" si="10"/>
        <v>#DIV/0!</v>
      </c>
      <c r="J34" s="231" t="e">
        <f t="shared" si="11"/>
        <v>#DIV/0!</v>
      </c>
      <c r="K34" s="326" t="e">
        <f t="shared" si="12"/>
        <v>#DIV/0!</v>
      </c>
      <c r="L34" s="231" t="e">
        <f t="shared" si="13"/>
        <v>#DIV/0!</v>
      </c>
      <c r="M34" s="326" t="e">
        <f t="shared" si="14"/>
        <v>#DIV/0!</v>
      </c>
      <c r="N34" s="231" t="e">
        <f t="shared" si="15"/>
        <v>#DIV/0!</v>
      </c>
      <c r="O34" s="326" t="e">
        <f t="shared" si="16"/>
        <v>#DIV/0!</v>
      </c>
      <c r="P34" s="231" t="e">
        <f t="shared" si="17"/>
        <v>#DIV/0!</v>
      </c>
      <c r="Q34" s="326">
        <f>D34*F34</f>
        <v>0</v>
      </c>
      <c r="R34" s="231" t="e">
        <f>Q34/divisor</f>
        <v>#DIV/0!</v>
      </c>
      <c r="S34" s="342"/>
      <c r="T34" s="229"/>
      <c r="U34" s="252"/>
      <c r="V34" s="229"/>
      <c r="W34" s="5"/>
    </row>
    <row r="35" spans="1:25">
      <c r="A35" s="3"/>
      <c r="B35" s="237" t="s">
        <v>95</v>
      </c>
      <c r="C35" s="245" t="str">
        <f>Sachaufwendungen!C41</f>
        <v>Wartung (keine Instandhaltung)</v>
      </c>
      <c r="D35" s="507">
        <f>Sachaufwendungen!L41</f>
        <v>0</v>
      </c>
      <c r="E35" s="226" t="e">
        <f t="shared" si="7"/>
        <v>#DIV/0!</v>
      </c>
      <c r="F35" s="226">
        <v>0.5</v>
      </c>
      <c r="G35" s="326" t="e">
        <f t="shared" si="8"/>
        <v>#DIV/0!</v>
      </c>
      <c r="H35" s="231" t="e">
        <f t="shared" si="9"/>
        <v>#DIV/0!</v>
      </c>
      <c r="I35" s="239" t="e">
        <f t="shared" si="10"/>
        <v>#DIV/0!</v>
      </c>
      <c r="J35" s="231" t="e">
        <f t="shared" si="11"/>
        <v>#DIV/0!</v>
      </c>
      <c r="K35" s="326" t="e">
        <f t="shared" si="12"/>
        <v>#DIV/0!</v>
      </c>
      <c r="L35" s="231" t="e">
        <f t="shared" si="13"/>
        <v>#DIV/0!</v>
      </c>
      <c r="M35" s="326" t="e">
        <f t="shared" si="14"/>
        <v>#DIV/0!</v>
      </c>
      <c r="N35" s="231" t="e">
        <f t="shared" si="15"/>
        <v>#DIV/0!</v>
      </c>
      <c r="O35" s="326" t="e">
        <f t="shared" si="16"/>
        <v>#DIV/0!</v>
      </c>
      <c r="P35" s="231" t="e">
        <f t="shared" si="17"/>
        <v>#DIV/0!</v>
      </c>
      <c r="Q35" s="326">
        <f>D35*F35</f>
        <v>0</v>
      </c>
      <c r="R35" s="231" t="e">
        <f>Q35/divisor</f>
        <v>#DIV/0!</v>
      </c>
      <c r="S35" s="342"/>
      <c r="T35" s="229"/>
      <c r="U35" s="252"/>
      <c r="V35" s="229"/>
      <c r="W35" s="5"/>
    </row>
    <row r="36" spans="1:25">
      <c r="A36" s="3"/>
      <c r="B36" s="237" t="s">
        <v>97</v>
      </c>
      <c r="C36" s="238" t="str">
        <f>Sachaufwendungen!C42</f>
        <v>sonstige Aufwendungen</v>
      </c>
      <c r="D36" s="507">
        <f>Sachaufwendungen!L42</f>
        <v>0</v>
      </c>
      <c r="E36" s="226" t="e">
        <f t="shared" si="7"/>
        <v>#DIV/0!</v>
      </c>
      <c r="F36" s="226">
        <v>0.5</v>
      </c>
      <c r="G36" s="326" t="e">
        <f t="shared" si="8"/>
        <v>#DIV/0!</v>
      </c>
      <c r="H36" s="231" t="e">
        <f t="shared" si="9"/>
        <v>#DIV/0!</v>
      </c>
      <c r="I36" s="239" t="e">
        <f t="shared" si="10"/>
        <v>#DIV/0!</v>
      </c>
      <c r="J36" s="231" t="e">
        <f t="shared" si="11"/>
        <v>#DIV/0!</v>
      </c>
      <c r="K36" s="326" t="e">
        <f t="shared" si="12"/>
        <v>#DIV/0!</v>
      </c>
      <c r="L36" s="231" t="e">
        <f t="shared" si="13"/>
        <v>#DIV/0!</v>
      </c>
      <c r="M36" s="326" t="e">
        <f t="shared" si="14"/>
        <v>#DIV/0!</v>
      </c>
      <c r="N36" s="231" t="e">
        <f t="shared" si="15"/>
        <v>#DIV/0!</v>
      </c>
      <c r="O36" s="326" t="e">
        <f t="shared" si="16"/>
        <v>#DIV/0!</v>
      </c>
      <c r="P36" s="231" t="e">
        <f t="shared" si="17"/>
        <v>#DIV/0!</v>
      </c>
      <c r="Q36" s="326">
        <f>D36*F36</f>
        <v>0</v>
      </c>
      <c r="R36" s="231" t="e">
        <f>Q36/divisor</f>
        <v>#DIV/0!</v>
      </c>
      <c r="S36" s="342"/>
      <c r="T36" s="229"/>
      <c r="U36" s="252"/>
      <c r="V36" s="229"/>
      <c r="W36" s="5"/>
    </row>
    <row r="37" spans="1:25">
      <c r="A37" s="3"/>
      <c r="D37" s="322"/>
      <c r="E37" s="235"/>
      <c r="F37" s="235"/>
      <c r="G37" s="327"/>
      <c r="H37" s="229"/>
      <c r="I37" s="327"/>
      <c r="J37" s="229"/>
      <c r="K37" s="327"/>
      <c r="L37" s="236"/>
      <c r="M37" s="327"/>
      <c r="N37" s="236"/>
      <c r="O37" s="327"/>
      <c r="P37" s="236"/>
      <c r="Q37" s="327"/>
      <c r="R37" s="229"/>
      <c r="S37" s="252"/>
      <c r="T37" s="229"/>
      <c r="U37" s="252"/>
      <c r="V37" s="229"/>
      <c r="W37" s="5"/>
    </row>
    <row r="38" spans="1:25">
      <c r="A38" s="3"/>
      <c r="B38" s="246" t="s">
        <v>171</v>
      </c>
      <c r="C38" s="247" t="s">
        <v>172</v>
      </c>
      <c r="D38" s="506">
        <f>SUM(D39:D46)</f>
        <v>0</v>
      </c>
      <c r="E38" s="226" t="e">
        <f t="shared" ref="E38:R38" si="18">SUM(E39:E46)</f>
        <v>#DIV/0!</v>
      </c>
      <c r="F38" s="226"/>
      <c r="G38" s="324" t="e">
        <f t="shared" si="18"/>
        <v>#DIV/0!</v>
      </c>
      <c r="H38" s="227" t="e">
        <f t="shared" si="18"/>
        <v>#DIV/0!</v>
      </c>
      <c r="I38" s="332" t="e">
        <f t="shared" si="18"/>
        <v>#DIV/0!</v>
      </c>
      <c r="J38" s="227" t="e">
        <f t="shared" si="18"/>
        <v>#DIV/0!</v>
      </c>
      <c r="K38" s="324" t="e">
        <f t="shared" si="18"/>
        <v>#DIV/0!</v>
      </c>
      <c r="L38" s="227" t="e">
        <f t="shared" si="18"/>
        <v>#DIV/0!</v>
      </c>
      <c r="M38" s="324" t="e">
        <f t="shared" si="18"/>
        <v>#DIV/0!</v>
      </c>
      <c r="N38" s="227" t="e">
        <f t="shared" si="18"/>
        <v>#DIV/0!</v>
      </c>
      <c r="O38" s="324" t="e">
        <f t="shared" si="18"/>
        <v>#DIV/0!</v>
      </c>
      <c r="P38" s="227" t="e">
        <f t="shared" si="18"/>
        <v>#DIV/0!</v>
      </c>
      <c r="Q38" s="335">
        <f t="shared" si="18"/>
        <v>0</v>
      </c>
      <c r="R38" s="228" t="e">
        <f t="shared" si="18"/>
        <v>#DIV/0!</v>
      </c>
      <c r="S38" s="252"/>
      <c r="T38" s="229"/>
      <c r="U38" s="252"/>
      <c r="V38" s="229"/>
      <c r="W38" s="5"/>
    </row>
    <row r="39" spans="1:25">
      <c r="A39" s="3"/>
      <c r="B39" s="248" t="str">
        <f>Sachaufwendungen!B52</f>
        <v>3.1</v>
      </c>
      <c r="C39" s="249" t="str">
        <f>Sachaufwendungen!C52</f>
        <v>Küche (ohne Pkt. 2.1)</v>
      </c>
      <c r="D39" s="507">
        <f>Sachaufwendungen!L52</f>
        <v>0</v>
      </c>
      <c r="E39" s="226" t="e">
        <f t="shared" ref="E39:E46" si="19">G39+I39+K39+M39+O39+Q39</f>
        <v>#DIV/0!</v>
      </c>
      <c r="F39" s="226">
        <v>0.5</v>
      </c>
      <c r="G39" s="326" t="e">
        <f t="shared" ref="G39:G46" si="20">D39*F39/divisor*$H$11</f>
        <v>#DIV/0!</v>
      </c>
      <c r="H39" s="231" t="e">
        <f t="shared" ref="H39:H46" si="21">G39/$H$11</f>
        <v>#DIV/0!</v>
      </c>
      <c r="I39" s="239" t="e">
        <f t="shared" ref="I39:I46" si="22">D39*F39/divisor*$J$11</f>
        <v>#DIV/0!</v>
      </c>
      <c r="J39" s="231" t="e">
        <f t="shared" ref="J39:J46" si="23">I39/$J$11</f>
        <v>#DIV/0!</v>
      </c>
      <c r="K39" s="326" t="e">
        <f t="shared" ref="K39:K46" si="24">D39*F39/divisor*$L$11</f>
        <v>#DIV/0!</v>
      </c>
      <c r="L39" s="231" t="e">
        <f t="shared" ref="L39:L46" si="25">K39/$L$11</f>
        <v>#DIV/0!</v>
      </c>
      <c r="M39" s="326" t="e">
        <f t="shared" ref="M39:M46" si="26">D39*F39/divisor*$N$11</f>
        <v>#DIV/0!</v>
      </c>
      <c r="N39" s="231" t="e">
        <f t="shared" ref="N39:N46" si="27">M39/$N$11</f>
        <v>#DIV/0!</v>
      </c>
      <c r="O39" s="326" t="e">
        <f t="shared" ref="O39:O46" si="28">D39*F39/divisor*$P$11</f>
        <v>#DIV/0!</v>
      </c>
      <c r="P39" s="231" t="e">
        <f t="shared" ref="P39:P46" si="29">O39/$P$11</f>
        <v>#DIV/0!</v>
      </c>
      <c r="Q39" s="326">
        <f>D39*F39</f>
        <v>0</v>
      </c>
      <c r="R39" s="231" t="e">
        <f t="shared" ref="R39:R46" si="30">Q39/divisor</f>
        <v>#DIV/0!</v>
      </c>
      <c r="S39" s="343"/>
      <c r="T39" s="312"/>
      <c r="U39" s="350"/>
      <c r="V39" s="312"/>
      <c r="W39" s="5"/>
    </row>
    <row r="40" spans="1:25">
      <c r="A40" s="3"/>
      <c r="B40" s="248" t="str">
        <f>Sachaufwendungen!B53</f>
        <v>3.2</v>
      </c>
      <c r="C40" s="249" t="str">
        <f>Sachaufwendungen!C53</f>
        <v>Wäscherei</v>
      </c>
      <c r="D40" s="507">
        <f>Sachaufwendungen!L53</f>
        <v>0</v>
      </c>
      <c r="E40" s="226" t="e">
        <f t="shared" si="19"/>
        <v>#DIV/0!</v>
      </c>
      <c r="F40" s="226">
        <v>0.5</v>
      </c>
      <c r="G40" s="326" t="e">
        <f t="shared" si="20"/>
        <v>#DIV/0!</v>
      </c>
      <c r="H40" s="231" t="e">
        <f t="shared" si="21"/>
        <v>#DIV/0!</v>
      </c>
      <c r="I40" s="239" t="e">
        <f t="shared" si="22"/>
        <v>#DIV/0!</v>
      </c>
      <c r="J40" s="231" t="e">
        <f t="shared" si="23"/>
        <v>#DIV/0!</v>
      </c>
      <c r="K40" s="326" t="e">
        <f t="shared" si="24"/>
        <v>#DIV/0!</v>
      </c>
      <c r="L40" s="231" t="e">
        <f t="shared" si="25"/>
        <v>#DIV/0!</v>
      </c>
      <c r="M40" s="326" t="e">
        <f t="shared" si="26"/>
        <v>#DIV/0!</v>
      </c>
      <c r="N40" s="231" t="e">
        <f t="shared" si="27"/>
        <v>#DIV/0!</v>
      </c>
      <c r="O40" s="326" t="e">
        <f t="shared" si="28"/>
        <v>#DIV/0!</v>
      </c>
      <c r="P40" s="231" t="e">
        <f t="shared" si="29"/>
        <v>#DIV/0!</v>
      </c>
      <c r="Q40" s="326">
        <f t="shared" ref="Q40:Q46" si="31">D40*F40</f>
        <v>0</v>
      </c>
      <c r="R40" s="231" t="e">
        <f t="shared" si="30"/>
        <v>#DIV/0!</v>
      </c>
      <c r="S40" s="344"/>
      <c r="T40" s="312"/>
      <c r="U40" s="350"/>
      <c r="V40" s="312"/>
      <c r="W40" s="250"/>
    </row>
    <row r="41" spans="1:25">
      <c r="A41" s="3"/>
      <c r="B41" s="248" t="str">
        <f>Sachaufwendungen!B54</f>
        <v>3.3</v>
      </c>
      <c r="C41" s="249" t="str">
        <f>Sachaufwendungen!C54</f>
        <v>Wäschekennzeichnung</v>
      </c>
      <c r="D41" s="507">
        <f>Sachaufwendungen!L54</f>
        <v>0</v>
      </c>
      <c r="E41" s="226" t="e">
        <f t="shared" si="19"/>
        <v>#DIV/0!</v>
      </c>
      <c r="F41" s="226">
        <v>0.5</v>
      </c>
      <c r="G41" s="326" t="e">
        <f t="shared" si="20"/>
        <v>#DIV/0!</v>
      </c>
      <c r="H41" s="231" t="e">
        <f t="shared" si="21"/>
        <v>#DIV/0!</v>
      </c>
      <c r="I41" s="239" t="e">
        <f t="shared" si="22"/>
        <v>#DIV/0!</v>
      </c>
      <c r="J41" s="231" t="e">
        <f t="shared" si="23"/>
        <v>#DIV/0!</v>
      </c>
      <c r="K41" s="326" t="e">
        <f t="shared" si="24"/>
        <v>#DIV/0!</v>
      </c>
      <c r="L41" s="231" t="e">
        <f t="shared" si="25"/>
        <v>#DIV/0!</v>
      </c>
      <c r="M41" s="326" t="e">
        <f t="shared" si="26"/>
        <v>#DIV/0!</v>
      </c>
      <c r="N41" s="231" t="e">
        <f t="shared" si="27"/>
        <v>#DIV/0!</v>
      </c>
      <c r="O41" s="326" t="e">
        <f t="shared" si="28"/>
        <v>#DIV/0!</v>
      </c>
      <c r="P41" s="231" t="e">
        <f t="shared" si="29"/>
        <v>#DIV/0!</v>
      </c>
      <c r="Q41" s="326">
        <f t="shared" si="31"/>
        <v>0</v>
      </c>
      <c r="R41" s="231" t="e">
        <f t="shared" si="30"/>
        <v>#DIV/0!</v>
      </c>
      <c r="S41" s="344"/>
      <c r="T41" s="312"/>
      <c r="U41" s="350"/>
      <c r="V41" s="312"/>
      <c r="W41" s="5"/>
    </row>
    <row r="42" spans="1:25">
      <c r="A42" s="3"/>
      <c r="B42" s="248" t="str">
        <f>Sachaufwendungen!B55</f>
        <v>3.4</v>
      </c>
      <c r="C42" s="249" t="str">
        <f>Sachaufwendungen!C55</f>
        <v>Reinigung</v>
      </c>
      <c r="D42" s="507">
        <f>Sachaufwendungen!L55</f>
        <v>0</v>
      </c>
      <c r="E42" s="226" t="e">
        <f t="shared" si="19"/>
        <v>#DIV/0!</v>
      </c>
      <c r="F42" s="226">
        <v>0.5</v>
      </c>
      <c r="G42" s="326" t="e">
        <f t="shared" si="20"/>
        <v>#DIV/0!</v>
      </c>
      <c r="H42" s="231" t="e">
        <f t="shared" si="21"/>
        <v>#DIV/0!</v>
      </c>
      <c r="I42" s="239" t="e">
        <f t="shared" si="22"/>
        <v>#DIV/0!</v>
      </c>
      <c r="J42" s="231" t="e">
        <f t="shared" si="23"/>
        <v>#DIV/0!</v>
      </c>
      <c r="K42" s="326" t="e">
        <f t="shared" si="24"/>
        <v>#DIV/0!</v>
      </c>
      <c r="L42" s="231" t="e">
        <f t="shared" si="25"/>
        <v>#DIV/0!</v>
      </c>
      <c r="M42" s="326" t="e">
        <f t="shared" si="26"/>
        <v>#DIV/0!</v>
      </c>
      <c r="N42" s="231" t="e">
        <f t="shared" si="27"/>
        <v>#DIV/0!</v>
      </c>
      <c r="O42" s="326" t="e">
        <f t="shared" si="28"/>
        <v>#DIV/0!</v>
      </c>
      <c r="P42" s="231" t="e">
        <f t="shared" si="29"/>
        <v>#DIV/0!</v>
      </c>
      <c r="Q42" s="326">
        <f t="shared" si="31"/>
        <v>0</v>
      </c>
      <c r="R42" s="231" t="e">
        <f t="shared" si="30"/>
        <v>#DIV/0!</v>
      </c>
      <c r="S42" s="345"/>
      <c r="T42" s="313"/>
      <c r="U42" s="351"/>
      <c r="V42" s="313"/>
      <c r="W42" s="5"/>
    </row>
    <row r="43" spans="1:25">
      <c r="A43" s="3"/>
      <c r="B43" s="248" t="str">
        <f>Sachaufwendungen!B56</f>
        <v>3.5</v>
      </c>
      <c r="C43" s="249" t="str">
        <f>Sachaufwendungen!C56</f>
        <v>Verwaltung</v>
      </c>
      <c r="D43" s="507">
        <f>Sachaufwendungen!L56</f>
        <v>0</v>
      </c>
      <c r="E43" s="226" t="e">
        <f t="shared" si="19"/>
        <v>#DIV/0!</v>
      </c>
      <c r="F43" s="226">
        <v>0.5</v>
      </c>
      <c r="G43" s="326" t="e">
        <f t="shared" si="20"/>
        <v>#DIV/0!</v>
      </c>
      <c r="H43" s="231" t="e">
        <f t="shared" si="21"/>
        <v>#DIV/0!</v>
      </c>
      <c r="I43" s="239" t="e">
        <f t="shared" si="22"/>
        <v>#DIV/0!</v>
      </c>
      <c r="J43" s="231" t="e">
        <f t="shared" si="23"/>
        <v>#DIV/0!</v>
      </c>
      <c r="K43" s="326" t="e">
        <f t="shared" si="24"/>
        <v>#DIV/0!</v>
      </c>
      <c r="L43" s="231" t="e">
        <f t="shared" si="25"/>
        <v>#DIV/0!</v>
      </c>
      <c r="M43" s="326" t="e">
        <f t="shared" si="26"/>
        <v>#DIV/0!</v>
      </c>
      <c r="N43" s="231" t="e">
        <f t="shared" si="27"/>
        <v>#DIV/0!</v>
      </c>
      <c r="O43" s="326" t="e">
        <f t="shared" si="28"/>
        <v>#DIV/0!</v>
      </c>
      <c r="P43" s="231" t="e">
        <f t="shared" si="29"/>
        <v>#DIV/0!</v>
      </c>
      <c r="Q43" s="326">
        <f t="shared" si="31"/>
        <v>0</v>
      </c>
      <c r="R43" s="231" t="e">
        <f t="shared" si="30"/>
        <v>#DIV/0!</v>
      </c>
      <c r="S43" s="252"/>
      <c r="T43" s="229"/>
      <c r="U43" s="252"/>
      <c r="V43" s="229"/>
      <c r="W43" s="5"/>
    </row>
    <row r="44" spans="1:25">
      <c r="A44" s="3"/>
      <c r="B44" s="248" t="str">
        <f>Sachaufwendungen!B57</f>
        <v>3.6</v>
      </c>
      <c r="C44" s="249" t="str">
        <f>IF(Sachaufwendungen!C57&gt;0,Sachaufwendungen!C57,"")</f>
        <v>Haustechnik</v>
      </c>
      <c r="D44" s="507">
        <f>Sachaufwendungen!L57</f>
        <v>0</v>
      </c>
      <c r="E44" s="226" t="e">
        <f>G44+I44+K44+M44+O44+Q44</f>
        <v>#DIV/0!</v>
      </c>
      <c r="F44" s="226">
        <v>0.5</v>
      </c>
      <c r="G44" s="326" t="e">
        <f t="shared" si="20"/>
        <v>#DIV/0!</v>
      </c>
      <c r="H44" s="231" t="e">
        <f t="shared" si="21"/>
        <v>#DIV/0!</v>
      </c>
      <c r="I44" s="239" t="e">
        <f t="shared" si="22"/>
        <v>#DIV/0!</v>
      </c>
      <c r="J44" s="231" t="e">
        <f t="shared" si="23"/>
        <v>#DIV/0!</v>
      </c>
      <c r="K44" s="326" t="e">
        <f t="shared" si="24"/>
        <v>#DIV/0!</v>
      </c>
      <c r="L44" s="231" t="e">
        <f t="shared" si="25"/>
        <v>#DIV/0!</v>
      </c>
      <c r="M44" s="326" t="e">
        <f t="shared" si="26"/>
        <v>#DIV/0!</v>
      </c>
      <c r="N44" s="231" t="e">
        <f t="shared" si="27"/>
        <v>#DIV/0!</v>
      </c>
      <c r="O44" s="326" t="e">
        <f t="shared" si="28"/>
        <v>#DIV/0!</v>
      </c>
      <c r="P44" s="231" t="e">
        <f t="shared" si="29"/>
        <v>#DIV/0!</v>
      </c>
      <c r="Q44" s="326">
        <f t="shared" si="31"/>
        <v>0</v>
      </c>
      <c r="R44" s="231" t="e">
        <f t="shared" si="30"/>
        <v>#DIV/0!</v>
      </c>
      <c r="S44" s="252"/>
      <c r="T44" s="229"/>
      <c r="U44" s="252"/>
      <c r="V44" s="229"/>
      <c r="W44" s="5"/>
    </row>
    <row r="45" spans="1:25">
      <c r="A45" s="3"/>
      <c r="B45" s="248" t="str">
        <f>Sachaufwendungen!B58</f>
        <v>3.7</v>
      </c>
      <c r="C45" s="249" t="str">
        <f>IF(Sachaufwendungen!C58&gt;0,Sachaufwendungen!C58,"")</f>
        <v/>
      </c>
      <c r="D45" s="507">
        <f>Sachaufwendungen!L58</f>
        <v>0</v>
      </c>
      <c r="E45" s="226" t="e">
        <f>G45+I45+K45+M45+O45+Q45</f>
        <v>#DIV/0!</v>
      </c>
      <c r="F45" s="226">
        <v>0.5</v>
      </c>
      <c r="G45" s="326" t="e">
        <f>D45*F45/divisor*$H$11</f>
        <v>#DIV/0!</v>
      </c>
      <c r="H45" s="231" t="e">
        <f t="shared" si="21"/>
        <v>#DIV/0!</v>
      </c>
      <c r="I45" s="239" t="e">
        <f t="shared" si="22"/>
        <v>#DIV/0!</v>
      </c>
      <c r="J45" s="231" t="e">
        <f>I45/$J$11</f>
        <v>#DIV/0!</v>
      </c>
      <c r="K45" s="326" t="e">
        <f t="shared" si="24"/>
        <v>#DIV/0!</v>
      </c>
      <c r="L45" s="231" t="e">
        <f t="shared" si="25"/>
        <v>#DIV/0!</v>
      </c>
      <c r="M45" s="326" t="e">
        <f t="shared" si="26"/>
        <v>#DIV/0!</v>
      </c>
      <c r="N45" s="231" t="e">
        <f t="shared" si="27"/>
        <v>#DIV/0!</v>
      </c>
      <c r="O45" s="326" t="e">
        <f t="shared" si="28"/>
        <v>#DIV/0!</v>
      </c>
      <c r="P45" s="231" t="e">
        <f t="shared" si="29"/>
        <v>#DIV/0!</v>
      </c>
      <c r="Q45" s="326">
        <f t="shared" si="31"/>
        <v>0</v>
      </c>
      <c r="R45" s="231" t="e">
        <f t="shared" si="30"/>
        <v>#DIV/0!</v>
      </c>
      <c r="S45" s="252"/>
      <c r="T45" s="229"/>
      <c r="U45" s="252"/>
      <c r="V45" s="229"/>
      <c r="W45" s="5"/>
      <c r="Y45" s="1175"/>
    </row>
    <row r="46" spans="1:25">
      <c r="A46" s="3"/>
      <c r="B46" s="248" t="str">
        <f>Sachaufwendungen!B59</f>
        <v>3.8</v>
      </c>
      <c r="C46" s="249" t="str">
        <f>IF(Sachaufwendungen!C59&gt;0,Sachaufwendungen!C59,"")</f>
        <v/>
      </c>
      <c r="D46" s="507">
        <f>Sachaufwendungen!L59</f>
        <v>0</v>
      </c>
      <c r="E46" s="226" t="e">
        <f t="shared" si="19"/>
        <v>#DIV/0!</v>
      </c>
      <c r="F46" s="226">
        <v>0.5</v>
      </c>
      <c r="G46" s="326" t="e">
        <f t="shared" si="20"/>
        <v>#DIV/0!</v>
      </c>
      <c r="H46" s="231" t="e">
        <f t="shared" si="21"/>
        <v>#DIV/0!</v>
      </c>
      <c r="I46" s="239" t="e">
        <f t="shared" si="22"/>
        <v>#DIV/0!</v>
      </c>
      <c r="J46" s="231" t="e">
        <f t="shared" si="23"/>
        <v>#DIV/0!</v>
      </c>
      <c r="K46" s="326" t="e">
        <f t="shared" si="24"/>
        <v>#DIV/0!</v>
      </c>
      <c r="L46" s="231" t="e">
        <f t="shared" si="25"/>
        <v>#DIV/0!</v>
      </c>
      <c r="M46" s="326" t="e">
        <f t="shared" si="26"/>
        <v>#DIV/0!</v>
      </c>
      <c r="N46" s="231" t="e">
        <f t="shared" si="27"/>
        <v>#DIV/0!</v>
      </c>
      <c r="O46" s="326" t="e">
        <f t="shared" si="28"/>
        <v>#DIV/0!</v>
      </c>
      <c r="P46" s="231" t="e">
        <f t="shared" si="29"/>
        <v>#DIV/0!</v>
      </c>
      <c r="Q46" s="326">
        <f t="shared" si="31"/>
        <v>0</v>
      </c>
      <c r="R46" s="231" t="e">
        <f t="shared" si="30"/>
        <v>#DIV/0!</v>
      </c>
      <c r="S46" s="252"/>
      <c r="T46" s="229"/>
      <c r="U46" s="252"/>
      <c r="V46" s="229"/>
      <c r="W46" s="5"/>
    </row>
    <row r="47" spans="1:25">
      <c r="A47" s="3"/>
      <c r="D47" s="251"/>
      <c r="E47" s="252"/>
      <c r="F47" s="252"/>
      <c r="G47" s="329"/>
      <c r="H47" s="254"/>
      <c r="I47" s="333"/>
      <c r="J47" s="254"/>
      <c r="K47" s="336"/>
      <c r="L47" s="253"/>
      <c r="M47" s="329"/>
      <c r="N47" s="253"/>
      <c r="O47" s="329"/>
      <c r="P47" s="253"/>
      <c r="Q47" s="327"/>
      <c r="R47" s="229"/>
      <c r="S47" s="252"/>
      <c r="T47" s="229"/>
      <c r="U47" s="252"/>
      <c r="V47" s="229"/>
      <c r="W47" s="5"/>
    </row>
    <row r="48" spans="1:25">
      <c r="A48" s="3"/>
      <c r="B48" s="255"/>
      <c r="C48" s="222" t="str">
        <f>IF('Allgemeine Angaben'!D7&lt;&gt;"vst","errechnete Aufwendungen:","errechnete Aufwendungen nach Pflegegrad 2 bis 5:")</f>
        <v>errechnete Aufwendungen:</v>
      </c>
      <c r="D48" s="507">
        <f>I48+K48+M48+O48</f>
        <v>0</v>
      </c>
      <c r="E48" s="692" t="e">
        <f>D38+D26+D16-Q16-Q26-Q38-S26-G48</f>
        <v>#VALUE!</v>
      </c>
      <c r="F48" s="226"/>
      <c r="G48" s="330" t="e">
        <f>H48*H11</f>
        <v>#VALUE!</v>
      </c>
      <c r="H48" s="504" t="e">
        <f>IF(Belegung!E26=0,ROUND('Gesamtkalkulation ab xxx'!J52*0.78,2),ROUND(('Gesamtkalkulation ab xxx'!H16+'Gesamtkalkulation ab xxx'!H26+'Gesamtkalkulation ab xxx'!H38),2))</f>
        <v>#VALUE!</v>
      </c>
      <c r="I48" s="334">
        <f>IFERROR(J48*J11,0)</f>
        <v>0</v>
      </c>
      <c r="J48" s="256" t="str">
        <f>IF(ISERROR(J38+J26+J16),"",(J38+J26+J16))</f>
        <v/>
      </c>
      <c r="K48" s="334">
        <f>IFERROR(L48*L11,0)</f>
        <v>0</v>
      </c>
      <c r="L48" s="256" t="str">
        <f>IF(ISERROR(L38+L26+L16),"",((L38+L26+L16)))</f>
        <v/>
      </c>
      <c r="M48" s="334">
        <f>IFERROR(N48*N11,0)</f>
        <v>0</v>
      </c>
      <c r="N48" s="256" t="str">
        <f>IF(ISERROR(N38+N26+N16),"",(N38+N26+N16))</f>
        <v/>
      </c>
      <c r="O48" s="334">
        <f>IFERROR(P48*P11,0)</f>
        <v>0</v>
      </c>
      <c r="P48" s="256" t="str">
        <f>IF(ISERROR(P38+P26+P16),"",(P38+P26+P16))</f>
        <v/>
      </c>
      <c r="Q48" s="340"/>
      <c r="R48" s="229"/>
      <c r="S48" s="346"/>
      <c r="T48" s="229"/>
      <c r="U48" s="252"/>
      <c r="V48" s="229"/>
      <c r="W48" s="5"/>
      <c r="X48" s="10"/>
    </row>
    <row r="49" spans="1:34">
      <c r="A49" s="3"/>
      <c r="B49" s="255"/>
      <c r="C49" s="222" t="s">
        <v>173</v>
      </c>
      <c r="D49" s="507" t="str">
        <f>IF('Allgemeine Angaben'!D7="vst",(((J12*J10)+(L12*L10)+(N12*N10)+(P12*P10))*12)*$L$6/100,"")</f>
        <v/>
      </c>
      <c r="E49" s="226" t="str">
        <f>IF('Allgemeine Angaben'!D7="vst",I49+K49+M49+O49,"")</f>
        <v/>
      </c>
      <c r="F49" s="226"/>
      <c r="G49" s="326"/>
      <c r="H49" s="231"/>
      <c r="I49" s="334" t="str">
        <f>IF('Allgemeine Angaben'!D7="vst",J12/($P$6)*J11,"")</f>
        <v/>
      </c>
      <c r="J49" s="256" t="str">
        <f>IF('Allgemeine Angaben'!D7="vst",I49/J11,"")</f>
        <v/>
      </c>
      <c r="K49" s="334" t="str">
        <f>IF('Allgemeine Angaben'!D7="vst",L12/($P$6)*L11,"")</f>
        <v/>
      </c>
      <c r="L49" s="256" t="str">
        <f>IF('Allgemeine Angaben'!D7="vst",K49/L11,"")</f>
        <v/>
      </c>
      <c r="M49" s="334" t="str">
        <f>IF('Allgemeine Angaben'!D7="vst",N12/($P$6)*N11,"")</f>
        <v/>
      </c>
      <c r="N49" s="256" t="str">
        <f>IF('Allgemeine Angaben'!D7="vst",M49/N11,"")</f>
        <v/>
      </c>
      <c r="O49" s="334" t="str">
        <f>IF('Allgemeine Angaben'!D7="vst",P12/($P$6)*P11,"")</f>
        <v/>
      </c>
      <c r="P49" s="256" t="str">
        <f>IF('Allgemeine Angaben'!D7="vst",O49/P11,"")</f>
        <v/>
      </c>
      <c r="Q49" s="340"/>
      <c r="R49" s="229"/>
      <c r="S49" s="346"/>
      <c r="T49" s="257"/>
      <c r="U49" s="352"/>
      <c r="V49" s="257"/>
      <c r="W49" s="5"/>
      <c r="X49" s="595"/>
    </row>
    <row r="50" spans="1:34">
      <c r="A50" s="3"/>
      <c r="B50" s="255"/>
      <c r="C50" s="222" t="s">
        <v>174</v>
      </c>
      <c r="D50" s="507" t="str">
        <f>IF('Allgemeine Angaben'!D7="vst",D48-D49,"")</f>
        <v/>
      </c>
      <c r="E50" s="226" t="str">
        <f>IF('Allgemeine Angaben'!D7="vst",I50+K50+M50+O50,"")</f>
        <v/>
      </c>
      <c r="F50" s="226"/>
      <c r="G50" s="326"/>
      <c r="H50" s="231"/>
      <c r="I50" s="334" t="str">
        <f>IF('Allgemeine Angaben'!D7="vst",(I48-I49),"")</f>
        <v/>
      </c>
      <c r="J50" s="256" t="str">
        <f>IF('Allgemeine Angaben'!$D$7="vst",ROUND($D$50/eeadivisor,2),"")</f>
        <v/>
      </c>
      <c r="K50" s="334" t="str">
        <f>IF('Allgemeine Angaben'!D7="vst",(K48-K49),"")</f>
        <v/>
      </c>
      <c r="L50" s="256" t="str">
        <f>IF('Allgemeine Angaben'!$D$7="vst",ROUND($D$50/eeadivisor,2),"")</f>
        <v/>
      </c>
      <c r="M50" s="334" t="str">
        <f>IF('Allgemeine Angaben'!D7="vst",(M48-M49),"")</f>
        <v/>
      </c>
      <c r="N50" s="256" t="str">
        <f>IF('Allgemeine Angaben'!$D$7="vst",ROUND($D$50/eeadivisor,2),"")</f>
        <v/>
      </c>
      <c r="O50" s="334" t="str">
        <f>IF('Allgemeine Angaben'!D7="vst",(O48-O49),"")</f>
        <v/>
      </c>
      <c r="P50" s="256" t="str">
        <f>IF('Allgemeine Angaben'!$D$7="vst",ROUND($D$50/eeadivisor,2),"")</f>
        <v/>
      </c>
      <c r="Q50" s="340"/>
      <c r="R50" s="263" t="s">
        <v>178</v>
      </c>
      <c r="S50" s="346"/>
      <c r="T50" s="257"/>
      <c r="U50" s="352"/>
      <c r="V50" s="257"/>
      <c r="W50" s="5"/>
      <c r="Y50" s="1224"/>
    </row>
    <row r="51" spans="1:34" ht="15" thickBot="1">
      <c r="A51" s="3"/>
      <c r="G51" s="212"/>
      <c r="H51" s="258"/>
      <c r="I51" s="262"/>
      <c r="J51" s="259"/>
      <c r="K51" s="262"/>
      <c r="L51" s="259"/>
      <c r="M51" s="262"/>
      <c r="N51" s="259"/>
      <c r="O51" s="262"/>
      <c r="P51" s="259"/>
      <c r="Q51" s="262"/>
      <c r="S51" s="260"/>
      <c r="T51" s="258"/>
      <c r="U51" s="262"/>
      <c r="V51" s="258"/>
      <c r="W51" s="5"/>
      <c r="Y51" s="1224"/>
      <c r="Z51" s="1224"/>
      <c r="AA51" s="1224"/>
      <c r="AB51" s="1224"/>
      <c r="AC51" s="1237"/>
      <c r="AH51" s="10"/>
    </row>
    <row r="52" spans="1:34" ht="15" thickBot="1">
      <c r="A52" s="3"/>
      <c r="D52" s="70" t="s">
        <v>175</v>
      </c>
      <c r="F52" s="17"/>
      <c r="G52" s="70" t="s">
        <v>133</v>
      </c>
      <c r="H52" s="261" t="str">
        <f>IF(ISERROR(H48),"",H48)</f>
        <v/>
      </c>
      <c r="I52" s="70" t="s">
        <v>134</v>
      </c>
      <c r="J52" s="547" t="e">
        <f>ROUND(J12/$P$6+J50,2)</f>
        <v>#VALUE!</v>
      </c>
      <c r="K52" s="70" t="s">
        <v>135</v>
      </c>
      <c r="L52" s="261" t="e">
        <f>ROUND(L12/$P$6+L50,2)</f>
        <v>#VALUE!</v>
      </c>
      <c r="M52" s="70" t="s">
        <v>136</v>
      </c>
      <c r="N52" s="261" t="e">
        <f>ROUND(N12/$P$6+N50,2)</f>
        <v>#VALUE!</v>
      </c>
      <c r="O52" s="70" t="s">
        <v>137</v>
      </c>
      <c r="P52" s="261" t="e">
        <f>ROUND(P12/$P$6+P50,2)</f>
        <v>#VALUE!</v>
      </c>
      <c r="Q52" s="70" t="s">
        <v>176</v>
      </c>
      <c r="R52" s="261" t="e">
        <f>IF(ROUND(R38+R26+R16,2)=0,"",ROUND(R38+R26+R16,2))</f>
        <v>#DIV/0!</v>
      </c>
      <c r="S52" s="347" t="s">
        <v>177</v>
      </c>
      <c r="T52" s="261" t="e">
        <f>IF(T26=0,"",ROUND(T26,2))</f>
        <v>#DIV/0!</v>
      </c>
      <c r="U52" s="602" t="s">
        <v>237</v>
      </c>
      <c r="V52" s="796" t="e">
        <f>ROUND(V19-0.03,2)</f>
        <v>#VALUE!</v>
      </c>
      <c r="W52" s="5"/>
      <c r="X52" s="10"/>
      <c r="Y52" s="1224"/>
      <c r="Z52" s="1224"/>
      <c r="AA52" s="1224"/>
      <c r="AB52" s="1224"/>
      <c r="AC52" s="1237"/>
      <c r="AH52" s="10"/>
    </row>
    <row r="53" spans="1:34" ht="15.75" customHeight="1">
      <c r="A53" s="3"/>
      <c r="D53" s="70"/>
      <c r="E53" s="258"/>
      <c r="F53" s="258"/>
      <c r="G53" s="200"/>
      <c r="H53" s="258"/>
      <c r="I53" s="123"/>
      <c r="J53" s="123"/>
      <c r="K53" s="123"/>
      <c r="L53" s="123"/>
      <c r="M53" s="123"/>
      <c r="N53" s="258"/>
      <c r="O53" s="258"/>
      <c r="P53" s="258"/>
      <c r="Q53" s="258"/>
      <c r="R53" s="258"/>
      <c r="S53" s="258"/>
      <c r="T53" s="258"/>
      <c r="U53" s="258"/>
      <c r="V53" s="258"/>
      <c r="W53" s="5"/>
      <c r="X53" s="174"/>
      <c r="Y53" s="1224"/>
      <c r="Z53" s="1224"/>
      <c r="AA53" s="1224"/>
      <c r="AB53" s="1224"/>
      <c r="AC53" s="1237"/>
    </row>
    <row r="54" spans="1:34">
      <c r="A54" s="3"/>
      <c r="C54" s="1272" t="str">
        <f>IF('Allgemeine Angaben'!L45&gt;0,"errechnete Pflegesätze (Tag je Platz) für angebundene / integrierte KZP:","")</f>
        <v/>
      </c>
      <c r="D54" s="1237"/>
      <c r="G54" s="70" t="str">
        <f>IF('Allgemeine Angaben'!$L$45&gt;0,'Gesamtkalkulation ab xxx'!G52,"")</f>
        <v/>
      </c>
      <c r="H54" s="604" t="e">
        <f>IF(Belegung!E26&gt;0,'Gesamtkalkulation ab xxx'!H48*0.96/0.8,J54*0.78)</f>
        <v>#VALUE!</v>
      </c>
      <c r="I54" s="70" t="str">
        <f>IF('Allgemeine Angaben'!$L$45&gt;0,'Gesamtkalkulation ab xxx'!I52,"")</f>
        <v/>
      </c>
      <c r="J54" s="604" t="str">
        <f>IF('Allgemeine Angaben'!$L$45&gt;0,'Gesamtkalkulation ab xxx'!J48*0.96/0.8,"")</f>
        <v/>
      </c>
      <c r="K54" s="70" t="str">
        <f>IF('Allgemeine Angaben'!$L$45&gt;0,'Gesamtkalkulation ab xxx'!K52,"")</f>
        <v/>
      </c>
      <c r="L54" s="604" t="str">
        <f>IF('Allgemeine Angaben'!$L$45&gt;0,'Gesamtkalkulation ab xxx'!L48*0.96/0.8,"")</f>
        <v/>
      </c>
      <c r="M54" s="70" t="str">
        <f>IF('Allgemeine Angaben'!$L$45&gt;0,'Gesamtkalkulation ab xxx'!M52,"")</f>
        <v/>
      </c>
      <c r="N54" s="604" t="str">
        <f>IF('Allgemeine Angaben'!$L$45&gt;0,'Gesamtkalkulation ab xxx'!N48*0.96/0.8,"")</f>
        <v/>
      </c>
      <c r="O54" s="70" t="str">
        <f>IF('Allgemeine Angaben'!$L$45&gt;0,'Gesamtkalkulation ab xxx'!O52,"")</f>
        <v/>
      </c>
      <c r="P54" s="604" t="str">
        <f>IF('Allgemeine Angaben'!$L$45&gt;0,'Gesamtkalkulation ab xxx'!P48*0.96/0.8,"")</f>
        <v/>
      </c>
      <c r="Q54" s="70" t="str">
        <f>IF('Allgemeine Angaben'!$L$45&gt;0,'Gesamtkalkulation ab xxx'!Q52,"")</f>
        <v/>
      </c>
      <c r="R54" s="604" t="str">
        <f>IF('Allgemeine Angaben'!$L$45&gt;0,'Gesamtkalkulation ab xxx'!R52*0.96/0.8,"")</f>
        <v/>
      </c>
      <c r="S54" s="70" t="str">
        <f>IF('Allgemeine Angaben'!$L$45&gt;0,'Gesamtkalkulation ab xxx'!S52,"")</f>
        <v/>
      </c>
      <c r="T54" s="604" t="str">
        <f>IF('Allgemeine Angaben'!$L$45&gt;0,'Gesamtkalkulation ab xxx'!T52*0.96/0.8,"")</f>
        <v/>
      </c>
      <c r="V54" s="604" t="str">
        <f>IF('Allgemeine Angaben'!$L$45&gt;0,'Gesamtkalkulation ab xxx'!V52+0.03,"")</f>
        <v/>
      </c>
      <c r="W54" s="5"/>
      <c r="Y54" s="1238"/>
      <c r="Z54" s="1224"/>
    </row>
    <row r="55" spans="1:34">
      <c r="A55" s="53"/>
      <c r="B55" s="54"/>
      <c r="C55" s="100"/>
      <c r="D55" s="54"/>
      <c r="E55" s="54"/>
      <c r="F55" s="54"/>
      <c r="G55" s="612"/>
      <c r="H55" s="54"/>
      <c r="I55" s="612"/>
      <c r="J55" s="54"/>
      <c r="K55" s="612"/>
      <c r="L55" s="38"/>
      <c r="M55" s="612"/>
      <c r="N55" s="38"/>
      <c r="O55" s="612"/>
      <c r="P55" s="38"/>
      <c r="Q55" s="612"/>
      <c r="R55" s="54"/>
      <c r="S55" s="612"/>
      <c r="T55" s="54"/>
      <c r="U55" s="54"/>
      <c r="V55" s="54"/>
      <c r="W55" s="1147"/>
      <c r="Y55" s="1239"/>
      <c r="Z55" s="1224"/>
    </row>
    <row r="56" spans="1:34" ht="15" thickBot="1">
      <c r="C56" s="6"/>
      <c r="G56" s="70"/>
      <c r="I56" s="70"/>
      <c r="K56" s="70"/>
      <c r="L56" s="10"/>
      <c r="M56" s="70"/>
      <c r="N56" s="10"/>
      <c r="O56" s="70"/>
      <c r="P56" s="10"/>
      <c r="Q56" s="70"/>
      <c r="S56" s="70"/>
      <c r="Y56" s="1238"/>
    </row>
    <row r="57" spans="1:34" ht="15" thickBot="1">
      <c r="D57" s="265"/>
      <c r="E57" s="266"/>
      <c r="F57" s="266"/>
      <c r="G57" s="266"/>
      <c r="H57" s="1609" t="s">
        <v>180</v>
      </c>
      <c r="I57" s="1829"/>
      <c r="J57" s="1829"/>
      <c r="K57" s="1829"/>
      <c r="L57" s="1829"/>
      <c r="M57" s="1829"/>
      <c r="N57" s="1830"/>
      <c r="O57" s="603"/>
      <c r="X57" s="120"/>
      <c r="Y57" s="1224"/>
    </row>
    <row r="58" spans="1:34">
      <c r="Y58" s="4"/>
    </row>
    <row r="59" spans="1:34">
      <c r="Y59" s="1240"/>
    </row>
    <row r="61" spans="1:34">
      <c r="I61" s="769"/>
    </row>
    <row r="62" spans="1:34">
      <c r="I62" s="769"/>
    </row>
  </sheetData>
  <mergeCells count="4">
    <mergeCell ref="A1:W1"/>
    <mergeCell ref="A2:W2"/>
    <mergeCell ref="A3:W3"/>
    <mergeCell ref="H57:N57"/>
  </mergeCells>
  <conditionalFormatting sqref="D24:D36">
    <cfRule type="cellIs" dxfId="27" priority="18" operator="between">
      <formula>0</formula>
      <formula>0</formula>
    </cfRule>
  </conditionalFormatting>
  <conditionalFormatting sqref="D38:D46">
    <cfRule type="cellIs" dxfId="26" priority="17" operator="between">
      <formula>0</formula>
      <formula>0</formula>
    </cfRule>
  </conditionalFormatting>
  <conditionalFormatting sqref="D48">
    <cfRule type="cellIs" dxfId="25" priority="24" operator="between">
      <formula>0</formula>
      <formula>0</formula>
    </cfRule>
  </conditionalFormatting>
  <conditionalFormatting sqref="D16:W53">
    <cfRule type="containsErrors" dxfId="24" priority="30">
      <formula>ISERROR(D16)</formula>
    </cfRule>
  </conditionalFormatting>
  <conditionalFormatting sqref="G54:G56">
    <cfRule type="containsErrors" dxfId="23" priority="16">
      <formula>ISERROR(G54)</formula>
    </cfRule>
  </conditionalFormatting>
  <conditionalFormatting sqref="H48">
    <cfRule type="expression" dxfId="22" priority="25">
      <formula>$I$48=0</formula>
    </cfRule>
  </conditionalFormatting>
  <conditionalFormatting sqref="H10:P10">
    <cfRule type="cellIs" dxfId="20" priority="22" operator="between">
      <formula>0</formula>
      <formula>0</formula>
    </cfRule>
  </conditionalFormatting>
  <conditionalFormatting sqref="I54:I56">
    <cfRule type="containsErrors" dxfId="19" priority="10">
      <formula>ISERROR(I54)</formula>
    </cfRule>
  </conditionalFormatting>
  <conditionalFormatting sqref="K54:K56">
    <cfRule type="containsErrors" dxfId="17" priority="15">
      <formula>ISERROR(K54)</formula>
    </cfRule>
  </conditionalFormatting>
  <conditionalFormatting sqref="L52">
    <cfRule type="containsText" dxfId="16" priority="21" operator="containsText" text="FALSCH">
      <formula>NOT(ISERROR(SEARCH("FALSCH",L52)))</formula>
    </cfRule>
  </conditionalFormatting>
  <conditionalFormatting sqref="M54:M56">
    <cfRule type="containsErrors" dxfId="14" priority="14">
      <formula>ISERROR(M54)</formula>
    </cfRule>
  </conditionalFormatting>
  <conditionalFormatting sqref="N6">
    <cfRule type="cellIs" dxfId="13" priority="23" operator="between">
      <formula>0</formula>
      <formula>0</formula>
    </cfRule>
  </conditionalFormatting>
  <conditionalFormatting sqref="N52">
    <cfRule type="containsText" dxfId="12" priority="20" operator="containsText" text="FALSCH">
      <formula>NOT(ISERROR(SEARCH("FALSCH",N52)))</formula>
    </cfRule>
  </conditionalFormatting>
  <conditionalFormatting sqref="O54:O56">
    <cfRule type="containsErrors" dxfId="10" priority="13">
      <formula>ISERROR(O54)</formula>
    </cfRule>
  </conditionalFormatting>
  <conditionalFormatting sqref="P52">
    <cfRule type="containsText" dxfId="9" priority="19" operator="containsText" text="FALSCH">
      <formula>NOT(ISERROR(SEARCH("FALSCH",P52)))</formula>
    </cfRule>
  </conditionalFormatting>
  <conditionalFormatting sqref="Q54:Q56">
    <cfRule type="containsErrors" dxfId="7" priority="12">
      <formula>ISERROR(Q54)</formula>
    </cfRule>
  </conditionalFormatting>
  <conditionalFormatting sqref="S54:S56">
    <cfRule type="containsErrors" dxfId="3" priority="11">
      <formula>ISERROR(S54)</formula>
    </cfRule>
  </conditionalFormatting>
  <conditionalFormatting sqref="Y54:Y56">
    <cfRule type="containsErrors" dxfId="0" priority="1">
      <formula>ISERROR(Y54)</formula>
    </cfRule>
  </conditionalFormatting>
  <hyperlinks>
    <hyperlink ref="H57" location="'Anlage 1'!A1" display="Anlage 1" xr:uid="{00000000-0004-0000-0800-000000000000}"/>
    <hyperlink ref="H57:N57" location="Bewohnervertretung!A1" display="gehe weiter zu Bewohnervertretung" xr:uid="{00000000-0004-0000-0800-000001000000}"/>
  </hyperlinks>
  <pageMargins left="0.70866141732283472" right="0.70866141732283472" top="0.78740157480314965" bottom="0.78740157480314965" header="0.31496062992125984" footer="0.31496062992125984"/>
  <pageSetup paperSize="9" scale="62" orientation="landscape"/>
  <headerFooter>
    <oddHeader>&amp;C&amp;9Seite 6</oddHeader>
    <oddFooter>&amp;L&amp;8Version: 05.09.2024&amp;C&amp;8Verhandlungsunterlagen SGB XI_x000D_&amp;1#&amp;"Calibri"&amp;10&amp;K000000 öffentlich&amp;R&amp;8PSK vom 26.08.2024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ECB1386A-9C6B-4DF4-83A3-406440908CBC}">
            <xm:f>'Allgemeine Angaben'!$D$7="kzp"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14:cfRule type="expression" priority="27" id="{41FB35A3-CC14-429C-B2E7-4FBAEE98D753}">
            <xm:f>'Allgemeine Angaben'!$D$7="tst"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C12:P12 B49:P49 B50:R50</xm:sqref>
        </x14:conditionalFormatting>
        <x14:conditionalFormatting xmlns:xm="http://schemas.microsoft.com/office/excel/2006/main">
          <x14:cfRule type="expression" priority="3" id="{1B05B238-06D4-4F78-84C6-69A0275F2A37}">
            <xm:f>'Allgemeine Angaben'!$L$45&gt;0</xm:f>
            <x14:dxf>
              <font>
                <b/>
                <i val="0"/>
                <color auto="1"/>
              </font>
              <fill>
                <patternFill>
                  <fgColor auto="1"/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H54</xm:sqref>
        </x14:conditionalFormatting>
        <x14:conditionalFormatting xmlns:xm="http://schemas.microsoft.com/office/excel/2006/main">
          <x14:cfRule type="expression" priority="2" id="{CD5DC8A8-3C4E-4D89-9712-5082056E7153}">
            <xm:f>'Allgemeine Angaben'!$L$45&gt;0</xm:f>
            <x14:dxf>
              <font>
                <b/>
                <i val="0"/>
                <color auto="1"/>
              </font>
              <fill>
                <patternFill>
                  <fgColor auto="1"/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J54</xm:sqref>
        </x14:conditionalFormatting>
        <x14:conditionalFormatting xmlns:xm="http://schemas.microsoft.com/office/excel/2006/main">
          <x14:cfRule type="expression" priority="4" id="{5CBBD3D8-86F6-41D3-B367-B0E1E1970193}">
            <xm:f>'Allgemeine Angaben'!$L$45&gt;0</xm:f>
            <x14:dxf>
              <font>
                <b/>
                <i val="0"/>
                <color auto="1"/>
              </font>
              <fill>
                <patternFill>
                  <fgColor auto="1"/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L54</xm:sqref>
        </x14:conditionalFormatting>
        <x14:conditionalFormatting xmlns:xm="http://schemas.microsoft.com/office/excel/2006/main">
          <x14:cfRule type="expression" priority="9" id="{9D293776-1010-425D-B2F4-09820F1B38B2}">
            <xm:f>'Allgemeine Angaben'!$L$45&gt;0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N54</xm:sqref>
        </x14:conditionalFormatting>
        <x14:conditionalFormatting xmlns:xm="http://schemas.microsoft.com/office/excel/2006/main">
          <x14:cfRule type="expression" priority="8" id="{AA0622FC-F30C-4D41-BD22-B1BC9ADE7C34}">
            <xm:f>'Allgemeine Angaben'!$L$45&gt;0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P54</xm:sqref>
        </x14:conditionalFormatting>
        <x14:conditionalFormatting xmlns:xm="http://schemas.microsoft.com/office/excel/2006/main">
          <x14:cfRule type="expression" priority="29" id="{5855C090-DB06-475B-AF5B-AD29CD542A88}">
            <xm:f>'Allgemeine Angaben'!$D$7="tst"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R50 H57:P57</xm:sqref>
        </x14:conditionalFormatting>
        <x14:conditionalFormatting xmlns:xm="http://schemas.microsoft.com/office/excel/2006/main">
          <x14:cfRule type="expression" priority="28" id="{D6ACE86E-87CF-4B45-9597-25F38E55A2E5}">
            <xm:f>'Allgemeine Angaben'!$D$7="kzp"</xm:f>
            <x14:dxf>
              <font>
                <color theme="0"/>
              </font>
            </x14:dxf>
          </x14:cfRule>
          <xm:sqref>R50</xm:sqref>
        </x14:conditionalFormatting>
        <x14:conditionalFormatting xmlns:xm="http://schemas.microsoft.com/office/excel/2006/main">
          <x14:cfRule type="expression" priority="7" id="{DC634490-CE4E-45D3-A6EE-7102229BF26E}">
            <xm:f>'Allgemeine Angaben'!$L$45&gt;0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R54</xm:sqref>
        </x14:conditionalFormatting>
        <x14:conditionalFormatting xmlns:xm="http://schemas.microsoft.com/office/excel/2006/main">
          <x14:cfRule type="expression" priority="6" id="{522BD06F-8384-446A-9A69-62B90C1ABCF4}">
            <xm:f>'Allgemeine Angaben'!$L$45&gt;0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T54</xm:sqref>
        </x14:conditionalFormatting>
        <x14:conditionalFormatting xmlns:xm="http://schemas.microsoft.com/office/excel/2006/main">
          <x14:cfRule type="expression" priority="5" id="{3E3AC897-685A-49A8-89DA-B67829356876}">
            <xm:f>'Allgemeine Angaben'!$L$45&gt;0</xm:f>
            <x14:dxf>
              <font>
                <b/>
                <i val="0"/>
                <color auto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V54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21</vt:i4>
      </vt:variant>
    </vt:vector>
  </HeadingPairs>
  <TitlesOfParts>
    <vt:vector size="36" baseType="lpstr">
      <vt:lpstr>Versionsinfo</vt:lpstr>
      <vt:lpstr>Allgemeine Angaben</vt:lpstr>
      <vt:lpstr>Belegung</vt:lpstr>
      <vt:lpstr>Personalkostenaufstellung</vt:lpstr>
      <vt:lpstr>Personalaufwendungen</vt:lpstr>
      <vt:lpstr>Sachaufwendungen</vt:lpstr>
      <vt:lpstr>Forderung</vt:lpstr>
      <vt:lpstr>Gesamtkalkulation </vt:lpstr>
      <vt:lpstr>Gesamtkalkulation ab xxx</vt:lpstr>
      <vt:lpstr>Bewohnervertretung</vt:lpstr>
      <vt:lpstr>Allgemeine Hinweise</vt:lpstr>
      <vt:lpstr>Hinweise Sachaufwendungen</vt:lpstr>
      <vt:lpstr>Adressverzeichnis</vt:lpstr>
      <vt:lpstr>Tabelle3</vt:lpstr>
      <vt:lpstr>KAT</vt:lpstr>
      <vt:lpstr>divisor</vt:lpstr>
      <vt:lpstr>Adressverzeichnis!Druckbereich</vt:lpstr>
      <vt:lpstr>'Allgemeine Angaben'!Druckbereich</vt:lpstr>
      <vt:lpstr>'Allgemeine Hinweise'!Druckbereich</vt:lpstr>
      <vt:lpstr>Belegung!Druckbereich</vt:lpstr>
      <vt:lpstr>Bewohnervertretung!Druckbereich</vt:lpstr>
      <vt:lpstr>Forderung!Druckbereich</vt:lpstr>
      <vt:lpstr>'Gesamtkalkulation '!Druckbereich</vt:lpstr>
      <vt:lpstr>'Gesamtkalkulation ab xxx'!Druckbereich</vt:lpstr>
      <vt:lpstr>'Hinweise Sachaufwendungen'!Druckbereich</vt:lpstr>
      <vt:lpstr>KAT!Druckbereich</vt:lpstr>
      <vt:lpstr>Personalaufwendungen!Druckbereich</vt:lpstr>
      <vt:lpstr>Personalkostenaufstellung!Druckbereich</vt:lpstr>
      <vt:lpstr>Sachaufwendungen!Druckbereich</vt:lpstr>
      <vt:lpstr>Versionsinfo!Druckbereich</vt:lpstr>
      <vt:lpstr>'Hinweise Sachaufwendungen'!Drucktitel</vt:lpstr>
      <vt:lpstr>Versionsinfo!Drucktitel</vt:lpstr>
      <vt:lpstr>'Gesamtkalkulation ab xxx'!eeadivisor</vt:lpstr>
      <vt:lpstr>eeadivisor</vt:lpstr>
      <vt:lpstr>pnk</vt:lpstr>
      <vt:lpstr>risiko</vt:lpstr>
    </vt:vector>
  </TitlesOfParts>
  <Company>AOK 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Antragsunterlagen für Entgeltverhandlungen vollstationäre Pflege</dc:title>
  <dc:subject>Antragsunterlagen für Entgeltverhandlungen vollstationäre Pflege</dc:subject>
  <dc:creator>AOK PLUS - Die Gesundheitskasse für Sachsen und Thüringen</dc:creator>
  <cp:lastPrinted>2024-11-22T15:40:20Z</cp:lastPrinted>
  <dcterms:created xsi:type="dcterms:W3CDTF">2012-08-21T12:23:19Z</dcterms:created>
  <dcterms:modified xsi:type="dcterms:W3CDTF">2024-11-25T11:33:01Z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f72c9e-ff9b-4d29-a8be-f698af1f1989_Enabled">
    <vt:lpwstr>true</vt:lpwstr>
  </property>
  <property fmtid="{D5CDD505-2E9C-101B-9397-08002B2CF9AE}" pid="3" name="MSIP_Label_94f72c9e-ff9b-4d29-a8be-f698af1f1989_SetDate">
    <vt:lpwstr>2024-11-22T09:31:23Z</vt:lpwstr>
  </property>
  <property fmtid="{D5CDD505-2E9C-101B-9397-08002B2CF9AE}" pid="4" name="MSIP_Label_94f72c9e-ff9b-4d29-a8be-f698af1f1989_Method">
    <vt:lpwstr>Privileged</vt:lpwstr>
  </property>
  <property fmtid="{D5CDD505-2E9C-101B-9397-08002B2CF9AE}" pid="5" name="MSIP_Label_94f72c9e-ff9b-4d29-a8be-f698af1f1989_Name">
    <vt:lpwstr>öffentlich</vt:lpwstr>
  </property>
  <property fmtid="{D5CDD505-2E9C-101B-9397-08002B2CF9AE}" pid="6" name="MSIP_Label_94f72c9e-ff9b-4d29-a8be-f698af1f1989_SiteId">
    <vt:lpwstr>f5342d95-aa7e-460f-b3ed-51b1514dd06a</vt:lpwstr>
  </property>
  <property fmtid="{D5CDD505-2E9C-101B-9397-08002B2CF9AE}" pid="7" name="MSIP_Label_94f72c9e-ff9b-4d29-a8be-f698af1f1989_ActionId">
    <vt:lpwstr>252afa2a-33ef-480e-9129-5d5596cec5e0</vt:lpwstr>
  </property>
  <property fmtid="{D5CDD505-2E9C-101B-9397-08002B2CF9AE}" pid="8" name="MSIP_Label_94f72c9e-ff9b-4d29-a8be-f698af1f1989_ContentBits">
    <vt:lpwstr>2</vt:lpwstr>
  </property>
</Properties>
</file>