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7987C1FC-CD56-4D34-A857-21818EF29538}" xr6:coauthVersionLast="47" xr6:coauthVersionMax="47" xr10:uidLastSave="{00000000-0000-0000-0000-000000000000}"/>
  <bookViews>
    <workbookView xWindow="-120" yWindow="480" windowWidth="51840" windowHeight="20520" tabRatio="699" xr2:uid="{00000000-000D-0000-FFFF-FFFF00000000}"/>
  </bookViews>
  <sheets>
    <sheet name="Deckblatt " sheetId="1" r:id="rId1"/>
    <sheet name="Anlage 1 - Struktur" sheetId="2" r:id="rId2"/>
    <sheet name="Anlage 2 - Kalkulation" sheetId="3" r:id="rId3"/>
    <sheet name="Anlage 3 - Personal 1" sheetId="4" r:id="rId4"/>
    <sheet name="Anlage 4 - Personal 2" sheetId="5" r:id="rId5"/>
    <sheet name="Personal WfbM" sheetId="6" r:id="rId6"/>
    <sheet name="Anlage 5 - Afa_Instand" sheetId="7" r:id="rId7"/>
    <sheet name="Anlage 6 - Miete Leasing Pacht" sheetId="8" r:id="rId8"/>
    <sheet name="Blatt für Datenexport" sheetId="10" state="hidden" r:id="rId9"/>
  </sheets>
  <externalReferences>
    <externalReference r:id="rId10"/>
  </externalReferences>
  <definedNames>
    <definedName name="AAAAAAAAA">#NAME?</definedName>
    <definedName name="Abwverg" localSheetId="5">#REF!</definedName>
    <definedName name="Abwverg">#REF!</definedName>
    <definedName name="AfA_Gebäude" localSheetId="5">#REF!</definedName>
    <definedName name="AfA_Inventar" localSheetId="5">#REF!</definedName>
    <definedName name="Anlage4_1" localSheetId="5">#NAME?</definedName>
    <definedName name="Anlage4_1">#REF!</definedName>
    <definedName name="Anlage4_2" localSheetId="5">#NAME?</definedName>
    <definedName name="Anlage4_2">#REF!</definedName>
    <definedName name="Anlage4_3" localSheetId="5">#NAME?</definedName>
    <definedName name="Anlage4_3">#REF!</definedName>
    <definedName name="Anlage4_4" localSheetId="5">#NAME?</definedName>
    <definedName name="Anlage4_4">#REF!</definedName>
    <definedName name="annahmen" localSheetId="5">#NAME?</definedName>
    <definedName name="annahmen">#NAME?</definedName>
    <definedName name="Auslastungsgrad" localSheetId="5">#NAME?</definedName>
    <definedName name="Auslastungsgrad">#REF!</definedName>
    <definedName name="div" localSheetId="5">#REF!</definedName>
    <definedName name="div">#REF!</definedName>
    <definedName name="div_antr" localSheetId="5">#NAME?</definedName>
    <definedName name="div_antr">#NAME?</definedName>
    <definedName name="div_antr_ext" localSheetId="5">#REF!</definedName>
    <definedName name="div_antr_ext">#REF!</definedName>
    <definedName name="Div_ges">[1]Personal!$L$14</definedName>
    <definedName name="div_vh" localSheetId="5">[1]Personal!$J$13</definedName>
    <definedName name="div_vh">[1]Personal!$J$13</definedName>
    <definedName name="div_vh_extern" localSheetId="5">#REF!</definedName>
    <definedName name="div_vh_extern">#REF!</definedName>
    <definedName name="divab">'Anlage 2 - Kalkulation'!$G$7</definedName>
    <definedName name="divbbb">'Anlage 2 - Kalkulation'!$E$7</definedName>
    <definedName name="divfbb">'Anlage 2 - Kalkulation'!$I$7</definedName>
    <definedName name="divges" localSheetId="5">[1]Personal!$M$14</definedName>
    <definedName name="divges">'Anlage 2 - Kalkulation'!$B$7</definedName>
    <definedName name="Divisor" localSheetId="5">#REF!</definedName>
    <definedName name="Divisor">#REF!</definedName>
    <definedName name="Divneu">#REF!</definedName>
    <definedName name="_xlnm.Print_Area" localSheetId="1">'Anlage 1 - Struktur'!$A$1:$G$39</definedName>
    <definedName name="_xlnm.Print_Area" localSheetId="2">'Anlage 2 - Kalkulation'!$A$1:$I$51</definedName>
    <definedName name="_xlnm.Print_Area" localSheetId="3">'Anlage 3 - Personal 1'!$A$1:$G$60</definedName>
    <definedName name="_xlnm.Print_Area" localSheetId="4">'Anlage 4 - Personal 2'!$A$1:$J$53</definedName>
    <definedName name="_xlnm.Print_Area" localSheetId="6">'Anlage 5 - Afa_Instand'!$A$1:$I$42</definedName>
    <definedName name="_xlnm.Print_Area" localSheetId="0">'Deckblatt '!$A$1:$O$58</definedName>
    <definedName name="EG">#NAME?</definedName>
    <definedName name="Einrichtung" localSheetId="5">#REF!</definedName>
    <definedName name="Einrichtung">#REF!</definedName>
    <definedName name="Einrichtung2" localSheetId="5">#REF!</definedName>
    <definedName name="Einrichtung2">#REF!</definedName>
    <definedName name="flf" localSheetId="5">#NAME?</definedName>
    <definedName name="flf">#NAME?</definedName>
    <definedName name="Gesverg" localSheetId="5">#NAME?</definedName>
    <definedName name="Gesverg">#REF!</definedName>
    <definedName name="Grundp" localSheetId="5">#NAME?</definedName>
    <definedName name="Grundp">#REF!</definedName>
    <definedName name="IB">#REF!</definedName>
    <definedName name="IH_IS" localSheetId="5">#REF!</definedName>
    <definedName name="Invest" localSheetId="5">#NAME?</definedName>
    <definedName name="Invest">#REF!</definedName>
    <definedName name="Leasing" localSheetId="5">#REF!</definedName>
    <definedName name="Leasing">'Anlage 6 - Miete Leasing Pacht'!$H$49</definedName>
    <definedName name="Leistungstyp" localSheetId="5">#REF!</definedName>
    <definedName name="Leistungstyp">#REF!</definedName>
    <definedName name="Leistungstyp2" localSheetId="5">#REF!</definedName>
    <definedName name="Leistungstyp2">#REF!</definedName>
    <definedName name="Maßnp" localSheetId="5">#NAME?</definedName>
    <definedName name="Maßnp">#REF!</definedName>
    <definedName name="Mieten" localSheetId="5">#REF!</definedName>
    <definedName name="Mieten">'Anlage 6 - Miete Leasing Pacht'!$H$33</definedName>
    <definedName name="Pacht" localSheetId="5">#REF!</definedName>
    <definedName name="Pacht">'Anlage 6 - Miete Leasing Pacht'!$H$58</definedName>
    <definedName name="Pers1" localSheetId="5">#NAME?</definedName>
    <definedName name="Pers1">'Anlage 4 - Personal 2'!$I$10</definedName>
    <definedName name="Pers2" localSheetId="5">#NAME?</definedName>
    <definedName name="Pers2">'Anlage 4 - Personal 2'!$I$12</definedName>
    <definedName name="Pers3" localSheetId="5">#NAME?</definedName>
    <definedName name="Pers3">'Anlage 4 - Personal 2'!$I$14</definedName>
    <definedName name="Pers4" localSheetId="5">#NAME?</definedName>
    <definedName name="Pers4">'Anlage 4 - Personal 2'!$I$16</definedName>
    <definedName name="Pers5" localSheetId="5">#NAME?</definedName>
    <definedName name="Pers5">#NAME?</definedName>
    <definedName name="PersAufw1" localSheetId="5">#NAME?</definedName>
    <definedName name="PersAufw1">#REF!</definedName>
    <definedName name="PersAufw2" localSheetId="5">#NAME?</definedName>
    <definedName name="PersAufw2">#REF!</definedName>
    <definedName name="PersAufw3" localSheetId="5">#NAME?</definedName>
    <definedName name="PersAufw3">#REF!</definedName>
    <definedName name="PersAufw4" localSheetId="5">#NAME?</definedName>
    <definedName name="PersAufw4">#REF!</definedName>
    <definedName name="PersAufw5" localSheetId="5">#NAME?</definedName>
    <definedName name="PersAufw5">#REF!</definedName>
    <definedName name="Persges" localSheetId="5">#NAME?</definedName>
    <definedName name="Persges">#REF!</definedName>
    <definedName name="Personal_11" localSheetId="5">#NAME?</definedName>
    <definedName name="Personal_11">#REF!</definedName>
    <definedName name="Personal_12" localSheetId="5">#NAME?</definedName>
    <definedName name="Personal_12">#REF!</definedName>
    <definedName name="Personal_13" localSheetId="5">#NAME?</definedName>
    <definedName name="Personal_13">#REF!</definedName>
    <definedName name="Personal_14" localSheetId="5">#NAME?</definedName>
    <definedName name="Personal_14">#REF!</definedName>
    <definedName name="Personal_15" localSheetId="5">#NAME?</definedName>
    <definedName name="Personal_15">#REF!</definedName>
    <definedName name="Plätze" localSheetId="5">#REF!</definedName>
    <definedName name="Plätze">#REF!</definedName>
    <definedName name="Platzzahl" localSheetId="5">#NAME?</definedName>
    <definedName name="Platzzahl">#REF!</definedName>
    <definedName name="pnk" localSheetId="5">#NAME?</definedName>
    <definedName name="pnk">'Anlage 4 - Personal 2'!$G$39</definedName>
    <definedName name="pnk_antr">[1]Personal!$D$39</definedName>
    <definedName name="Sach_1" localSheetId="5">#NAME?</definedName>
    <definedName name="Sach_1">#REF!</definedName>
    <definedName name="Sach_10" localSheetId="5">#NAME?</definedName>
    <definedName name="Sach_10">#REF!</definedName>
    <definedName name="Sach_11" localSheetId="5">#NAME?</definedName>
    <definedName name="Sach_11">#REF!</definedName>
    <definedName name="Sach_12" localSheetId="5">#NAME?</definedName>
    <definedName name="Sach_12">#REF!</definedName>
    <definedName name="Sach_13" localSheetId="5">#NAME?</definedName>
    <definedName name="Sach_13">#REF!</definedName>
    <definedName name="Sach_14" localSheetId="5">#NAME?</definedName>
    <definedName name="Sach_14">#REF!</definedName>
    <definedName name="Sach_2" localSheetId="5">#NAME?</definedName>
    <definedName name="Sach_2">#REF!</definedName>
    <definedName name="Sach_3" localSheetId="5">#NAME?</definedName>
    <definedName name="Sach_3">#REF!</definedName>
    <definedName name="Sach_4" localSheetId="5">#NAME?</definedName>
    <definedName name="Sach_4">#REF!</definedName>
    <definedName name="Sach_5" localSheetId="5">#NAME?</definedName>
    <definedName name="Sach_5">#REF!</definedName>
    <definedName name="Sach_6" localSheetId="5">#NAME?</definedName>
    <definedName name="Sach_6">#REF!</definedName>
    <definedName name="Sach_7" localSheetId="5">#NAME?</definedName>
    <definedName name="Sach_7">#REF!</definedName>
    <definedName name="Sach_8" localSheetId="5">#NAME?</definedName>
    <definedName name="Sach_8">#REF!</definedName>
    <definedName name="Sach_9" localSheetId="5">#NAME?</definedName>
    <definedName name="Sach_9">#REF!</definedName>
    <definedName name="Stufe">#NAME?</definedName>
    <definedName name="Tabelle_2009">#NAME?</definedName>
    <definedName name="wfl" localSheetId="5">#REF!</definedName>
    <definedName name="wfl">#REF!</definedName>
    <definedName name="Zinsen" localSheetId="5">#REF!</definedName>
    <definedName name="Zinsen">#NAME?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8" i="7" l="1"/>
  <c r="H37" i="7"/>
  <c r="H36" i="7"/>
  <c r="A60" i="10"/>
  <c r="A59" i="10"/>
  <c r="A58" i="10"/>
  <c r="A57" i="10"/>
  <c r="A54" i="10"/>
  <c r="A51" i="10"/>
  <c r="A50" i="10"/>
  <c r="A48" i="10"/>
  <c r="A47" i="10"/>
  <c r="A46" i="10"/>
  <c r="A45" i="10"/>
  <c r="A44" i="10"/>
  <c r="A43" i="10"/>
  <c r="A42" i="10"/>
  <c r="A41" i="10"/>
  <c r="A40" i="10"/>
  <c r="A39" i="10"/>
  <c r="A38" i="10"/>
  <c r="B32" i="10"/>
  <c r="B33" i="10"/>
  <c r="B34" i="10"/>
  <c r="B35" i="10"/>
  <c r="B36" i="10"/>
  <c r="A33" i="10"/>
  <c r="A35" i="10"/>
  <c r="A36" i="10"/>
  <c r="B20" i="10"/>
  <c r="B21" i="10"/>
  <c r="B22" i="10"/>
  <c r="B23" i="10"/>
  <c r="B24" i="10"/>
  <c r="B25" i="10"/>
  <c r="B26" i="10"/>
  <c r="B27" i="10"/>
  <c r="B28" i="10"/>
  <c r="B29" i="10"/>
  <c r="B30" i="10"/>
  <c r="A21" i="10"/>
  <c r="A22" i="10"/>
  <c r="A23" i="10"/>
  <c r="A24" i="10"/>
  <c r="A25" i="10"/>
  <c r="A26" i="10"/>
  <c r="A27" i="10"/>
  <c r="A28" i="10"/>
  <c r="A29" i="10"/>
  <c r="A30" i="10"/>
  <c r="A20" i="10"/>
  <c r="A17" i="10"/>
  <c r="A16" i="10"/>
  <c r="A15" i="10"/>
  <c r="A14" i="10"/>
  <c r="A12" i="10"/>
  <c r="A11" i="10"/>
  <c r="A10" i="10"/>
  <c r="A9" i="10"/>
  <c r="A8" i="10"/>
  <c r="A6" i="10"/>
  <c r="A7" i="10"/>
  <c r="A5" i="10"/>
  <c r="A4" i="10"/>
  <c r="A3" i="10"/>
  <c r="A2" i="10"/>
  <c r="A1" i="10"/>
  <c r="H49" i="8"/>
  <c r="H33" i="8"/>
  <c r="H17" i="8"/>
  <c r="H35" i="7"/>
  <c r="H41" i="7" s="1"/>
  <c r="A55" i="10" s="1"/>
  <c r="G32" i="7"/>
  <c r="G31" i="7"/>
  <c r="F31" i="7"/>
  <c r="F30" i="7"/>
  <c r="H22" i="7"/>
  <c r="H21" i="7"/>
  <c r="H24" i="7" s="1"/>
  <c r="H9" i="7"/>
  <c r="H12" i="7" s="1"/>
  <c r="H14" i="7" s="1"/>
  <c r="A53" i="10" s="1"/>
  <c r="D201" i="6"/>
  <c r="F200" i="6"/>
  <c r="F199" i="6"/>
  <c r="F198" i="6"/>
  <c r="F201" i="6" s="1"/>
  <c r="D193" i="6"/>
  <c r="F192" i="6"/>
  <c r="F191" i="6"/>
  <c r="F190" i="6"/>
  <c r="F193" i="6" s="1"/>
  <c r="P183" i="6"/>
  <c r="O183" i="6"/>
  <c r="B183" i="6"/>
  <c r="C183" i="6" s="1"/>
  <c r="Q182" i="6"/>
  <c r="D182" i="6"/>
  <c r="Q181" i="6"/>
  <c r="D181" i="6"/>
  <c r="Q180" i="6"/>
  <c r="Q179" i="6"/>
  <c r="D179" i="6"/>
  <c r="Q178" i="6"/>
  <c r="D178" i="6"/>
  <c r="Q177" i="6"/>
  <c r="D177" i="6"/>
  <c r="Q176" i="6"/>
  <c r="D176" i="6"/>
  <c r="Q175" i="6"/>
  <c r="D175" i="6"/>
  <c r="F171" i="6"/>
  <c r="D171" i="6"/>
  <c r="B171" i="6"/>
  <c r="C171" i="6" s="1"/>
  <c r="Q170" i="6"/>
  <c r="R170" i="6" s="1"/>
  <c r="E170" i="6"/>
  <c r="Q169" i="6"/>
  <c r="R169" i="6" s="1"/>
  <c r="E169" i="6"/>
  <c r="Q168" i="6"/>
  <c r="R168" i="6" s="1"/>
  <c r="E168" i="6"/>
  <c r="Q167" i="6"/>
  <c r="R167" i="6" s="1"/>
  <c r="Q166" i="6"/>
  <c r="R166" i="6" s="1"/>
  <c r="Q165" i="6"/>
  <c r="R165" i="6" s="1"/>
  <c r="Q164" i="6"/>
  <c r="R164" i="6" s="1"/>
  <c r="Q163" i="6"/>
  <c r="R163" i="6" s="1"/>
  <c r="Q162" i="6"/>
  <c r="R162" i="6" s="1"/>
  <c r="E162" i="6"/>
  <c r="Q161" i="6"/>
  <c r="E161" i="6"/>
  <c r="F157" i="6"/>
  <c r="D157" i="6"/>
  <c r="B157" i="6"/>
  <c r="C157" i="6" s="1"/>
  <c r="Q156" i="6"/>
  <c r="R156" i="6" s="1"/>
  <c r="E156" i="6"/>
  <c r="Q155" i="6"/>
  <c r="R155" i="6" s="1"/>
  <c r="E155" i="6"/>
  <c r="Q154" i="6"/>
  <c r="R154" i="6" s="1"/>
  <c r="E154" i="6"/>
  <c r="Q153" i="6"/>
  <c r="R153" i="6" s="1"/>
  <c r="E153" i="6"/>
  <c r="Q152" i="6"/>
  <c r="E152" i="6"/>
  <c r="F148" i="6"/>
  <c r="D148" i="6"/>
  <c r="B148" i="6"/>
  <c r="C148" i="6" s="1"/>
  <c r="Q147" i="6"/>
  <c r="R147" i="6" s="1"/>
  <c r="E147" i="6"/>
  <c r="Q146" i="6"/>
  <c r="R146" i="6" s="1"/>
  <c r="E146" i="6"/>
  <c r="Q145" i="6"/>
  <c r="R145" i="6" s="1"/>
  <c r="E145" i="6"/>
  <c r="Q144" i="6"/>
  <c r="R144" i="6" s="1"/>
  <c r="E144" i="6"/>
  <c r="Q143" i="6"/>
  <c r="E143" i="6"/>
  <c r="F140" i="6"/>
  <c r="D140" i="6"/>
  <c r="B140" i="6"/>
  <c r="C140" i="6" s="1"/>
  <c r="Q139" i="6"/>
  <c r="R139" i="6" s="1"/>
  <c r="E139" i="6"/>
  <c r="Q138" i="6"/>
  <c r="R138" i="6" s="1"/>
  <c r="E138" i="6"/>
  <c r="Q137" i="6"/>
  <c r="R137" i="6" s="1"/>
  <c r="E137" i="6"/>
  <c r="Q136" i="6"/>
  <c r="R136" i="6" s="1"/>
  <c r="E136" i="6"/>
  <c r="Q135" i="6"/>
  <c r="E135" i="6"/>
  <c r="F130" i="6"/>
  <c r="D130" i="6"/>
  <c r="B130" i="6"/>
  <c r="Q129" i="6"/>
  <c r="R129" i="6" s="1"/>
  <c r="E129" i="6"/>
  <c r="Q128" i="6"/>
  <c r="R128" i="6" s="1"/>
  <c r="E128" i="6"/>
  <c r="Q127" i="6"/>
  <c r="R127" i="6" s="1"/>
  <c r="E127" i="6"/>
  <c r="Q126" i="6"/>
  <c r="R126" i="6" s="1"/>
  <c r="E126" i="6"/>
  <c r="Q125" i="6"/>
  <c r="E125" i="6"/>
  <c r="F122" i="6"/>
  <c r="D122" i="6"/>
  <c r="B122" i="6"/>
  <c r="C122" i="6" s="1"/>
  <c r="Q121" i="6"/>
  <c r="R121" i="6" s="1"/>
  <c r="E121" i="6"/>
  <c r="Q120" i="6"/>
  <c r="R120" i="6" s="1"/>
  <c r="E120" i="6"/>
  <c r="Q119" i="6"/>
  <c r="R119" i="6" s="1"/>
  <c r="E119" i="6"/>
  <c r="Q118" i="6"/>
  <c r="R118" i="6" s="1"/>
  <c r="E118" i="6"/>
  <c r="Q117" i="6"/>
  <c r="E117" i="6"/>
  <c r="F114" i="6"/>
  <c r="D114" i="6"/>
  <c r="B114" i="6"/>
  <c r="C114" i="6" s="1"/>
  <c r="Q113" i="6"/>
  <c r="R113" i="6" s="1"/>
  <c r="E113" i="6"/>
  <c r="Q112" i="6"/>
  <c r="R112" i="6" s="1"/>
  <c r="E112" i="6"/>
  <c r="Q111" i="6"/>
  <c r="R111" i="6" s="1"/>
  <c r="Q110" i="6"/>
  <c r="R110" i="6" s="1"/>
  <c r="E110" i="6"/>
  <c r="Q109" i="6"/>
  <c r="R109" i="6" s="1"/>
  <c r="E109" i="6"/>
  <c r="Q108" i="6"/>
  <c r="E108" i="6"/>
  <c r="F105" i="6"/>
  <c r="D105" i="6"/>
  <c r="B105" i="6"/>
  <c r="C105" i="6" s="1"/>
  <c r="Q104" i="6"/>
  <c r="R104" i="6" s="1"/>
  <c r="E104" i="6"/>
  <c r="Q103" i="6"/>
  <c r="R103" i="6" s="1"/>
  <c r="E103" i="6"/>
  <c r="Q102" i="6"/>
  <c r="R102" i="6" s="1"/>
  <c r="E102" i="6"/>
  <c r="Q101" i="6"/>
  <c r="R101" i="6" s="1"/>
  <c r="E101" i="6"/>
  <c r="Q100" i="6"/>
  <c r="R100" i="6" s="1"/>
  <c r="E100" i="6"/>
  <c r="Q99" i="6"/>
  <c r="R99" i="6" s="1"/>
  <c r="E99" i="6"/>
  <c r="Q98" i="6"/>
  <c r="E98" i="6"/>
  <c r="F95" i="6"/>
  <c r="D95" i="6"/>
  <c r="B95" i="6"/>
  <c r="C95" i="6" s="1"/>
  <c r="Q94" i="6"/>
  <c r="R94" i="6" s="1"/>
  <c r="E94" i="6"/>
  <c r="Q93" i="6"/>
  <c r="R93" i="6" s="1"/>
  <c r="E93" i="6"/>
  <c r="Q92" i="6"/>
  <c r="R92" i="6" s="1"/>
  <c r="E92" i="6"/>
  <c r="Q91" i="6"/>
  <c r="E91" i="6"/>
  <c r="F85" i="6"/>
  <c r="D85" i="6"/>
  <c r="B85" i="6"/>
  <c r="Q84" i="6"/>
  <c r="R84" i="6" s="1"/>
  <c r="E84" i="6"/>
  <c r="Q83" i="6"/>
  <c r="R83" i="6" s="1"/>
  <c r="E83" i="6"/>
  <c r="Q82" i="6"/>
  <c r="R82" i="6" s="1"/>
  <c r="E82" i="6"/>
  <c r="Q81" i="6"/>
  <c r="R81" i="6" s="1"/>
  <c r="E81" i="6"/>
  <c r="Q80" i="6"/>
  <c r="R80" i="6" s="1"/>
  <c r="E80" i="6"/>
  <c r="Q79" i="6"/>
  <c r="R79" i="6" s="1"/>
  <c r="E79" i="6"/>
  <c r="Q78" i="6"/>
  <c r="R78" i="6" s="1"/>
  <c r="E78" i="6"/>
  <c r="Q77" i="6"/>
  <c r="R77" i="6" s="1"/>
  <c r="E77" i="6"/>
  <c r="Q76" i="6"/>
  <c r="R76" i="6" s="1"/>
  <c r="E76" i="6"/>
  <c r="Q75" i="6"/>
  <c r="R75" i="6" s="1"/>
  <c r="E75" i="6"/>
  <c r="Q74" i="6"/>
  <c r="R74" i="6" s="1"/>
  <c r="E74" i="6"/>
  <c r="Q73" i="6"/>
  <c r="R73" i="6" s="1"/>
  <c r="E73" i="6"/>
  <c r="Q72" i="6"/>
  <c r="R72" i="6" s="1"/>
  <c r="E72" i="6"/>
  <c r="Q71" i="6"/>
  <c r="R71" i="6" s="1"/>
  <c r="E71" i="6"/>
  <c r="Q70" i="6"/>
  <c r="R70" i="6" s="1"/>
  <c r="E70" i="6"/>
  <c r="Q69" i="6"/>
  <c r="R69" i="6" s="1"/>
  <c r="E69" i="6"/>
  <c r="Q68" i="6"/>
  <c r="R68" i="6" s="1"/>
  <c r="E68" i="6"/>
  <c r="Q67" i="6"/>
  <c r="R67" i="6" s="1"/>
  <c r="E67" i="6"/>
  <c r="Q66" i="6"/>
  <c r="R66" i="6" s="1"/>
  <c r="E66" i="6"/>
  <c r="Q65" i="6"/>
  <c r="R65" i="6" s="1"/>
  <c r="E65" i="6"/>
  <c r="Q64" i="6"/>
  <c r="R64" i="6" s="1"/>
  <c r="E64" i="6"/>
  <c r="Q63" i="6"/>
  <c r="R63" i="6" s="1"/>
  <c r="E63" i="6"/>
  <c r="Q62" i="6"/>
  <c r="R62" i="6" s="1"/>
  <c r="E62" i="6"/>
  <c r="Q61" i="6"/>
  <c r="R61" i="6" s="1"/>
  <c r="E61" i="6"/>
  <c r="Q60" i="6"/>
  <c r="R60" i="6" s="1"/>
  <c r="E60" i="6"/>
  <c r="Q59" i="6"/>
  <c r="R59" i="6" s="1"/>
  <c r="E59" i="6"/>
  <c r="Q58" i="6"/>
  <c r="R58" i="6" s="1"/>
  <c r="E58" i="6"/>
  <c r="Q57" i="6"/>
  <c r="R57" i="6" s="1"/>
  <c r="E57" i="6"/>
  <c r="Q56" i="6"/>
  <c r="R56" i="6" s="1"/>
  <c r="E56" i="6"/>
  <c r="Q55" i="6"/>
  <c r="E55" i="6"/>
  <c r="F52" i="6"/>
  <c r="D52" i="6"/>
  <c r="B52" i="6"/>
  <c r="C52" i="6" s="1"/>
  <c r="Q51" i="6"/>
  <c r="R51" i="6" s="1"/>
  <c r="E51" i="6"/>
  <c r="Q50" i="6"/>
  <c r="R50" i="6" s="1"/>
  <c r="E50" i="6"/>
  <c r="Q49" i="6"/>
  <c r="R49" i="6" s="1"/>
  <c r="E49" i="6"/>
  <c r="Q48" i="6"/>
  <c r="R48" i="6" s="1"/>
  <c r="E48" i="6"/>
  <c r="Q47" i="6"/>
  <c r="R47" i="6" s="1"/>
  <c r="E47" i="6"/>
  <c r="Q46" i="6"/>
  <c r="R46" i="6" s="1"/>
  <c r="E46" i="6"/>
  <c r="Q45" i="6"/>
  <c r="R45" i="6" s="1"/>
  <c r="E45" i="6"/>
  <c r="Q44" i="6"/>
  <c r="R44" i="6" s="1"/>
  <c r="E44" i="6"/>
  <c r="Q43" i="6"/>
  <c r="R43" i="6" s="1"/>
  <c r="E43" i="6"/>
  <c r="Q42" i="6"/>
  <c r="R42" i="6" s="1"/>
  <c r="E42" i="6"/>
  <c r="Q41" i="6"/>
  <c r="R41" i="6" s="1"/>
  <c r="E41" i="6"/>
  <c r="Q40" i="6"/>
  <c r="R40" i="6" s="1"/>
  <c r="E40" i="6"/>
  <c r="Q39" i="6"/>
  <c r="R39" i="6" s="1"/>
  <c r="E39" i="6"/>
  <c r="Q38" i="6"/>
  <c r="R38" i="6" s="1"/>
  <c r="E38" i="6"/>
  <c r="Q37" i="6"/>
  <c r="R37" i="6" s="1"/>
  <c r="E37" i="6"/>
  <c r="Q36" i="6"/>
  <c r="R36" i="6" s="1"/>
  <c r="E36" i="6"/>
  <c r="Q35" i="6"/>
  <c r="R35" i="6" s="1"/>
  <c r="E35" i="6"/>
  <c r="Q34" i="6"/>
  <c r="R34" i="6" s="1"/>
  <c r="E34" i="6"/>
  <c r="Q33" i="6"/>
  <c r="R33" i="6" s="1"/>
  <c r="E33" i="6"/>
  <c r="Q32" i="6"/>
  <c r="R32" i="6" s="1"/>
  <c r="E32" i="6"/>
  <c r="Q31" i="6"/>
  <c r="R31" i="6" s="1"/>
  <c r="E31" i="6"/>
  <c r="Q30" i="6"/>
  <c r="R30" i="6" s="1"/>
  <c r="E30" i="6"/>
  <c r="Q29" i="6"/>
  <c r="R29" i="6" s="1"/>
  <c r="E29" i="6"/>
  <c r="Q28" i="6"/>
  <c r="R28" i="6" s="1"/>
  <c r="E28" i="6"/>
  <c r="Q27" i="6"/>
  <c r="R27" i="6" s="1"/>
  <c r="E27" i="6"/>
  <c r="Q26" i="6"/>
  <c r="R26" i="6" s="1"/>
  <c r="E26" i="6"/>
  <c r="Q25" i="6"/>
  <c r="R25" i="6" s="1"/>
  <c r="E25" i="6"/>
  <c r="Q24" i="6"/>
  <c r="R24" i="6" s="1"/>
  <c r="E24" i="6"/>
  <c r="Q23" i="6"/>
  <c r="R23" i="6" s="1"/>
  <c r="E23" i="6"/>
  <c r="Q22" i="6"/>
  <c r="R22" i="6" s="1"/>
  <c r="E22" i="6"/>
  <c r="Q21" i="6"/>
  <c r="R21" i="6" s="1"/>
  <c r="E21" i="6"/>
  <c r="Q20" i="6"/>
  <c r="R20" i="6" s="1"/>
  <c r="E20" i="6"/>
  <c r="Q19" i="6"/>
  <c r="R19" i="6" s="1"/>
  <c r="E19" i="6"/>
  <c r="Q18" i="6"/>
  <c r="R18" i="6" s="1"/>
  <c r="E18" i="6"/>
  <c r="Q17" i="6"/>
  <c r="E17" i="6"/>
  <c r="K2" i="6"/>
  <c r="B2" i="6"/>
  <c r="I36" i="5"/>
  <c r="E22" i="5"/>
  <c r="E20" i="5"/>
  <c r="E10" i="5"/>
  <c r="E56" i="4"/>
  <c r="D49" i="4"/>
  <c r="C49" i="4"/>
  <c r="F40" i="4"/>
  <c r="E37" i="4"/>
  <c r="D37" i="4"/>
  <c r="C37" i="4"/>
  <c r="F34" i="4"/>
  <c r="F33" i="4"/>
  <c r="F32" i="4"/>
  <c r="E30" i="4"/>
  <c r="D30" i="4"/>
  <c r="C30" i="4"/>
  <c r="F27" i="4"/>
  <c r="F26" i="4"/>
  <c r="F25" i="4"/>
  <c r="F24" i="4"/>
  <c r="F23" i="4"/>
  <c r="F22" i="4"/>
  <c r="E20" i="4"/>
  <c r="D20" i="4"/>
  <c r="C20" i="4"/>
  <c r="F17" i="4"/>
  <c r="F16" i="4"/>
  <c r="F15" i="4"/>
  <c r="E13" i="4"/>
  <c r="D13" i="4"/>
  <c r="C13" i="4"/>
  <c r="F10" i="4"/>
  <c r="B49" i="3"/>
  <c r="D49" i="3" s="1"/>
  <c r="B48" i="3"/>
  <c r="D48" i="3" s="1"/>
  <c r="B47" i="3"/>
  <c r="B46" i="3"/>
  <c r="D46" i="3" s="1"/>
  <c r="B45" i="3"/>
  <c r="C43" i="3"/>
  <c r="B43" i="3"/>
  <c r="C27" i="3"/>
  <c r="C16" i="3"/>
  <c r="I5" i="3"/>
  <c r="I7" i="3" s="1"/>
  <c r="G5" i="3"/>
  <c r="G7" i="3" s="1"/>
  <c r="E5" i="3"/>
  <c r="E7" i="3" s="1"/>
  <c r="B7" i="3" s="1"/>
  <c r="B5" i="3"/>
  <c r="A3" i="3"/>
  <c r="E1" i="3"/>
  <c r="A1" i="3"/>
  <c r="G39" i="2"/>
  <c r="F39" i="2"/>
  <c r="G14" i="2"/>
  <c r="G21" i="2" s="1"/>
  <c r="G40" i="2" s="1"/>
  <c r="F14" i="2"/>
  <c r="F21" i="2" s="1"/>
  <c r="F40" i="2" s="1"/>
  <c r="G4" i="2"/>
  <c r="B4" i="2"/>
  <c r="C55" i="1"/>
  <c r="D13" i="1"/>
  <c r="D8" i="1"/>
  <c r="D47" i="3" l="1"/>
  <c r="A34" i="10"/>
  <c r="D45" i="3"/>
  <c r="D43" i="3" s="1"/>
  <c r="A32" i="10"/>
  <c r="H49" i="3"/>
  <c r="F49" i="3"/>
  <c r="E49" i="3"/>
  <c r="H48" i="3"/>
  <c r="F48" i="3"/>
  <c r="E48" i="3"/>
  <c r="H47" i="3"/>
  <c r="F47" i="3"/>
  <c r="E47" i="3"/>
  <c r="H46" i="3"/>
  <c r="F46" i="3"/>
  <c r="E46" i="3"/>
  <c r="H45" i="3"/>
  <c r="H43" i="3" s="1"/>
  <c r="F45" i="3"/>
  <c r="F43" i="3" s="1"/>
  <c r="E45" i="3"/>
  <c r="E43" i="3" s="1"/>
  <c r="B41" i="3"/>
  <c r="D41" i="3" s="1"/>
  <c r="B40" i="3"/>
  <c r="D40" i="3" s="1"/>
  <c r="B39" i="3"/>
  <c r="D39" i="3" s="1"/>
  <c r="B38" i="3"/>
  <c r="D38" i="3" s="1"/>
  <c r="B37" i="3"/>
  <c r="D37" i="3" s="1"/>
  <c r="B36" i="3"/>
  <c r="D36" i="3" s="1"/>
  <c r="B35" i="3"/>
  <c r="D35" i="3" s="1"/>
  <c r="B34" i="3"/>
  <c r="D34" i="3" s="1"/>
  <c r="B33" i="3"/>
  <c r="D33" i="3" s="1"/>
  <c r="B32" i="3"/>
  <c r="D32" i="3" s="1"/>
  <c r="B31" i="3"/>
  <c r="D31" i="3" s="1"/>
  <c r="B30" i="3"/>
  <c r="H25" i="3"/>
  <c r="E25" i="3"/>
  <c r="G49" i="3"/>
  <c r="G48" i="3"/>
  <c r="G47" i="3"/>
  <c r="G46" i="3"/>
  <c r="G45" i="3"/>
  <c r="G43" i="3" s="1"/>
  <c r="I49" i="3"/>
  <c r="I48" i="3"/>
  <c r="I47" i="3"/>
  <c r="I46" i="3"/>
  <c r="I45" i="3"/>
  <c r="I43" i="3" s="1"/>
  <c r="I25" i="3"/>
  <c r="E12" i="5"/>
  <c r="F13" i="4"/>
  <c r="E14" i="5"/>
  <c r="F20" i="4"/>
  <c r="E16" i="5"/>
  <c r="F30" i="4"/>
  <c r="E18" i="5"/>
  <c r="E59" i="4"/>
  <c r="F37" i="4"/>
  <c r="F39" i="4"/>
  <c r="F43" i="4"/>
  <c r="F46" i="4"/>
  <c r="C59" i="4"/>
  <c r="I24" i="5"/>
  <c r="D59" i="4"/>
  <c r="G39" i="5" s="1"/>
  <c r="E26" i="5"/>
  <c r="F56" i="4"/>
  <c r="Q52" i="6"/>
  <c r="R52" i="6" s="1"/>
  <c r="R17" i="6"/>
  <c r="E52" i="6"/>
  <c r="P52" i="6"/>
  <c r="O52" i="6"/>
  <c r="N52" i="6"/>
  <c r="M52" i="6"/>
  <c r="L52" i="6"/>
  <c r="K52" i="6"/>
  <c r="J52" i="6"/>
  <c r="I52" i="6"/>
  <c r="Q85" i="6"/>
  <c r="R55" i="6"/>
  <c r="B88" i="6"/>
  <c r="E88" i="6" s="1"/>
  <c r="C85" i="6"/>
  <c r="C88" i="6" s="1"/>
  <c r="E85" i="6"/>
  <c r="F88" i="6"/>
  <c r="P85" i="6"/>
  <c r="O85" i="6"/>
  <c r="N85" i="6"/>
  <c r="M85" i="6"/>
  <c r="L85" i="6"/>
  <c r="K85" i="6"/>
  <c r="J85" i="6"/>
  <c r="I85" i="6"/>
  <c r="Q95" i="6"/>
  <c r="R95" i="6" s="1"/>
  <c r="R91" i="6"/>
  <c r="E95" i="6"/>
  <c r="P95" i="6"/>
  <c r="O95" i="6"/>
  <c r="N95" i="6"/>
  <c r="M95" i="6"/>
  <c r="L95" i="6"/>
  <c r="K95" i="6"/>
  <c r="J95" i="6"/>
  <c r="I95" i="6"/>
  <c r="Q105" i="6"/>
  <c r="R105" i="6" s="1"/>
  <c r="R98" i="6"/>
  <c r="E105" i="6"/>
  <c r="P105" i="6"/>
  <c r="O105" i="6"/>
  <c r="N105" i="6"/>
  <c r="M105" i="6"/>
  <c r="L105" i="6"/>
  <c r="K105" i="6"/>
  <c r="J105" i="6"/>
  <c r="I105" i="6"/>
  <c r="Q114" i="6"/>
  <c r="R108" i="6"/>
  <c r="E114" i="6"/>
  <c r="F132" i="6"/>
  <c r="P114" i="6"/>
  <c r="O114" i="6"/>
  <c r="N114" i="6"/>
  <c r="M114" i="6"/>
  <c r="L114" i="6"/>
  <c r="K114" i="6"/>
  <c r="J114" i="6"/>
  <c r="I114" i="6"/>
  <c r="Q122" i="6"/>
  <c r="R122" i="6" s="1"/>
  <c r="R117" i="6"/>
  <c r="E122" i="6"/>
  <c r="P122" i="6"/>
  <c r="O122" i="6"/>
  <c r="N122" i="6"/>
  <c r="M122" i="6"/>
  <c r="L122" i="6"/>
  <c r="K122" i="6"/>
  <c r="J122" i="6"/>
  <c r="I122" i="6"/>
  <c r="Q130" i="6"/>
  <c r="R130" i="6" s="1"/>
  <c r="R125" i="6"/>
  <c r="B132" i="6"/>
  <c r="E132" i="6" s="1"/>
  <c r="C130" i="6"/>
  <c r="C132" i="6" s="1"/>
  <c r="E130" i="6"/>
  <c r="P130" i="6"/>
  <c r="O130" i="6"/>
  <c r="N130" i="6"/>
  <c r="M130" i="6"/>
  <c r="L130" i="6"/>
  <c r="K130" i="6"/>
  <c r="J130" i="6"/>
  <c r="I130" i="6"/>
  <c r="Q140" i="6"/>
  <c r="R140" i="6" s="1"/>
  <c r="R135" i="6"/>
  <c r="D183" i="6"/>
  <c r="E183" i="6" s="1"/>
  <c r="E140" i="6"/>
  <c r="P140" i="6"/>
  <c r="O140" i="6"/>
  <c r="N140" i="6"/>
  <c r="M140" i="6"/>
  <c r="L140" i="6"/>
  <c r="K140" i="6"/>
  <c r="J140" i="6"/>
  <c r="I140" i="6"/>
  <c r="Q148" i="6"/>
  <c r="R148" i="6" s="1"/>
  <c r="R143" i="6"/>
  <c r="E148" i="6"/>
  <c r="P148" i="6"/>
  <c r="O148" i="6"/>
  <c r="N148" i="6"/>
  <c r="M148" i="6"/>
  <c r="L148" i="6"/>
  <c r="K148" i="6"/>
  <c r="J148" i="6"/>
  <c r="I148" i="6"/>
  <c r="Q157" i="6"/>
  <c r="R157" i="6" s="1"/>
  <c r="R152" i="6"/>
  <c r="E157" i="6"/>
  <c r="P157" i="6"/>
  <c r="O157" i="6"/>
  <c r="N157" i="6"/>
  <c r="M157" i="6"/>
  <c r="L157" i="6"/>
  <c r="K157" i="6"/>
  <c r="J157" i="6"/>
  <c r="I157" i="6"/>
  <c r="Q171" i="6"/>
  <c r="R171" i="6" s="1"/>
  <c r="R161" i="6"/>
  <c r="E171" i="6"/>
  <c r="P171" i="6"/>
  <c r="O171" i="6"/>
  <c r="N171" i="6"/>
  <c r="M171" i="6"/>
  <c r="L171" i="6"/>
  <c r="K171" i="6"/>
  <c r="J171" i="6"/>
  <c r="I171" i="6"/>
  <c r="R172" i="6" l="1"/>
  <c r="R158" i="6"/>
  <c r="R149" i="6"/>
  <c r="R141" i="6"/>
  <c r="R131" i="6"/>
  <c r="R123" i="6"/>
  <c r="P132" i="6"/>
  <c r="O132" i="6"/>
  <c r="N132" i="6"/>
  <c r="M132" i="6"/>
  <c r="L132" i="6"/>
  <c r="K132" i="6"/>
  <c r="J132" i="6"/>
  <c r="I132" i="6"/>
  <c r="Q132" i="6"/>
  <c r="R114" i="6"/>
  <c r="R115" i="6" s="1"/>
  <c r="R106" i="6"/>
  <c r="R96" i="6"/>
  <c r="Q88" i="6"/>
  <c r="R88" i="6" s="1"/>
  <c r="R85" i="6"/>
  <c r="R86" i="6" s="1"/>
  <c r="I88" i="6"/>
  <c r="J88" i="6"/>
  <c r="K88" i="6"/>
  <c r="L88" i="6"/>
  <c r="M88" i="6"/>
  <c r="N88" i="6"/>
  <c r="O88" i="6"/>
  <c r="P88" i="6"/>
  <c r="R53" i="6"/>
  <c r="I26" i="5"/>
  <c r="I10" i="5"/>
  <c r="H22" i="3"/>
  <c r="I22" i="3" s="1"/>
  <c r="F22" i="3"/>
  <c r="G22" i="3" s="1"/>
  <c r="E22" i="3"/>
  <c r="H21" i="3"/>
  <c r="I21" i="3" s="1"/>
  <c r="F21" i="3"/>
  <c r="G21" i="3" s="1"/>
  <c r="E21" i="3"/>
  <c r="F25" i="3"/>
  <c r="G25" i="3" s="1"/>
  <c r="I12" i="5"/>
  <c r="B19" i="3" s="1"/>
  <c r="D19" i="3" s="1"/>
  <c r="I14" i="5"/>
  <c r="B20" i="3" s="1"/>
  <c r="D20" i="3" s="1"/>
  <c r="I16" i="5"/>
  <c r="B21" i="3" s="1"/>
  <c r="D21" i="3" s="1"/>
  <c r="I18" i="5"/>
  <c r="B22" i="3" s="1"/>
  <c r="D22" i="3" s="1"/>
  <c r="I20" i="5"/>
  <c r="B23" i="3" s="1"/>
  <c r="D23" i="3" s="1"/>
  <c r="I22" i="5"/>
  <c r="B24" i="3" s="1"/>
  <c r="D24" i="3" s="1"/>
  <c r="D25" i="3"/>
  <c r="B25" i="3" s="1"/>
  <c r="D30" i="3"/>
  <c r="B27" i="3"/>
  <c r="H31" i="3"/>
  <c r="I31" i="3" s="1"/>
  <c r="F31" i="3"/>
  <c r="G31" i="3" s="1"/>
  <c r="E31" i="3"/>
  <c r="H32" i="3"/>
  <c r="I32" i="3" s="1"/>
  <c r="F32" i="3"/>
  <c r="G32" i="3" s="1"/>
  <c r="E32" i="3"/>
  <c r="H33" i="3"/>
  <c r="I33" i="3" s="1"/>
  <c r="F33" i="3"/>
  <c r="G33" i="3" s="1"/>
  <c r="E33" i="3"/>
  <c r="H34" i="3"/>
  <c r="I34" i="3" s="1"/>
  <c r="F34" i="3"/>
  <c r="G34" i="3" s="1"/>
  <c r="E34" i="3"/>
  <c r="H35" i="3"/>
  <c r="I35" i="3" s="1"/>
  <c r="F35" i="3"/>
  <c r="G35" i="3" s="1"/>
  <c r="E35" i="3"/>
  <c r="H36" i="3"/>
  <c r="I36" i="3" s="1"/>
  <c r="F36" i="3"/>
  <c r="G36" i="3" s="1"/>
  <c r="E36" i="3"/>
  <c r="H37" i="3"/>
  <c r="I37" i="3" s="1"/>
  <c r="F37" i="3"/>
  <c r="G37" i="3" s="1"/>
  <c r="E37" i="3"/>
  <c r="H38" i="3"/>
  <c r="I38" i="3" s="1"/>
  <c r="F38" i="3"/>
  <c r="G38" i="3" s="1"/>
  <c r="E38" i="3"/>
  <c r="H39" i="3"/>
  <c r="I39" i="3" s="1"/>
  <c r="F39" i="3"/>
  <c r="G39" i="3" s="1"/>
  <c r="E39" i="3"/>
  <c r="H40" i="3"/>
  <c r="I40" i="3" s="1"/>
  <c r="F40" i="3"/>
  <c r="G40" i="3" s="1"/>
  <c r="E40" i="3"/>
  <c r="H41" i="3"/>
  <c r="I41" i="3" s="1"/>
  <c r="F41" i="3"/>
  <c r="G41" i="3" s="1"/>
  <c r="E41" i="3"/>
  <c r="D27" i="3" l="1"/>
  <c r="H30" i="3"/>
  <c r="F30" i="3"/>
  <c r="E30" i="3"/>
  <c r="E27" i="3" s="1"/>
  <c r="F24" i="3"/>
  <c r="G24" i="3" s="1"/>
  <c r="E24" i="3"/>
  <c r="F23" i="3"/>
  <c r="G23" i="3" s="1"/>
  <c r="E23" i="3"/>
  <c r="E20" i="3"/>
  <c r="H20" i="3"/>
  <c r="I20" i="3" s="1"/>
  <c r="F20" i="3"/>
  <c r="G20" i="3" s="1"/>
  <c r="E19" i="3"/>
  <c r="H19" i="3"/>
  <c r="I19" i="3" s="1"/>
  <c r="F19" i="3"/>
  <c r="G19" i="3" s="1"/>
  <c r="I28" i="5"/>
  <c r="B18" i="3"/>
  <c r="Q183" i="6"/>
  <c r="R183" i="6" s="1"/>
  <c r="R132" i="6"/>
  <c r="D18" i="3" l="1"/>
  <c r="B16" i="3"/>
  <c r="F27" i="3"/>
  <c r="G30" i="3"/>
  <c r="G27" i="3" s="1"/>
  <c r="H27" i="3"/>
  <c r="I30" i="3"/>
  <c r="I27" i="3" s="1"/>
  <c r="E18" i="3" l="1"/>
  <c r="E16" i="3" s="1"/>
  <c r="E51" i="3" s="1"/>
  <c r="E53" i="3" s="1"/>
  <c r="D16" i="3"/>
  <c r="D51" i="3" s="1"/>
  <c r="H18" i="3"/>
  <c r="F18" i="3"/>
  <c r="F16" i="3" l="1"/>
  <c r="F51" i="3" s="1"/>
  <c r="G18" i="3"/>
  <c r="G16" i="3" s="1"/>
  <c r="G51" i="3" s="1"/>
  <c r="M45" i="1" s="1"/>
  <c r="H16" i="3"/>
  <c r="H51" i="3" s="1"/>
  <c r="I18" i="3"/>
  <c r="I16" i="3" s="1"/>
  <c r="I51" i="3" s="1"/>
  <c r="M47" i="1" s="1"/>
</calcChain>
</file>

<file path=xl/sharedStrings.xml><?xml version="1.0" encoding="utf-8"?>
<sst xmlns="http://schemas.openxmlformats.org/spreadsheetml/2006/main" count="496" uniqueCount="374">
  <si>
    <t>Aufforderung zum Abschluss von Vereinbarungen nach § 125 SGB IX</t>
  </si>
  <si>
    <t>auf der Grundlage des Rahmenvertrages gemäß § 131 Abs. 1 SGB IX</t>
  </si>
  <si>
    <t>für eine Werkstatt für behinderte Menschen und/oder einen Förder- und Betreuungsbereich</t>
  </si>
  <si>
    <t>für einen Anderen Leistungsanbieter (ALA) nach § 60 SGB IX</t>
  </si>
  <si>
    <t xml:space="preserve">KSV ID:   </t>
  </si>
  <si>
    <t xml:space="preserve">PLZ:   </t>
  </si>
  <si>
    <t xml:space="preserve">Ort:   </t>
  </si>
  <si>
    <t xml:space="preserve">Ansprechpartner:   </t>
  </si>
  <si>
    <t xml:space="preserve">Telefon:   </t>
  </si>
  <si>
    <t xml:space="preserve">Email-Adresse:   </t>
  </si>
  <si>
    <t xml:space="preserve">Leistungserbringer:   </t>
  </si>
  <si>
    <t>keiner</t>
  </si>
  <si>
    <t xml:space="preserve">Anschrift:   </t>
  </si>
  <si>
    <t>VDAB Landesverband Sachsen e.V.</t>
  </si>
  <si>
    <t>Deutsches Rotes Kreuz Landesverband Sachsen e.V.</t>
  </si>
  <si>
    <t>DPWV Landesverband Sachsen e.V.</t>
  </si>
  <si>
    <t>Caritas-Verband</t>
  </si>
  <si>
    <t>Landesverband "Lebenshilfe Sachsen e.V."</t>
  </si>
  <si>
    <t xml:space="preserve">Vereinigung der Leistungserbringer:   </t>
  </si>
  <si>
    <t>Arbeiterwohlfahrt Landesverband Sachsen e.V.</t>
  </si>
  <si>
    <t>bpa - Landesverband Sachsen e.V.</t>
  </si>
  <si>
    <t>1. Angebot zur Vereinbarung der Leistung</t>
  </si>
  <si>
    <t>Sächsischer Städte- und Gemeindetag</t>
  </si>
  <si>
    <t>Sächsischer Landkreistag</t>
  </si>
  <si>
    <t xml:space="preserve">der Leistungstyp:   </t>
  </si>
  <si>
    <t>Arbeitsbereich</t>
  </si>
  <si>
    <t xml:space="preserve">der Leistungstyp/ das LSM:   </t>
  </si>
  <si>
    <t>Förder- und Betreuungsbereich nach Leistungstyp 31.12.2019</t>
  </si>
  <si>
    <t>Förder- und Betreuungsbereich nach LSM in Erprobung</t>
  </si>
  <si>
    <t>kein FBB</t>
  </si>
  <si>
    <t>Anlage</t>
  </si>
  <si>
    <t>liegt vor</t>
  </si>
  <si>
    <t>Grundlage bilden</t>
  </si>
  <si>
    <t xml:space="preserve">die Konzeption vom:   </t>
  </si>
  <si>
    <t xml:space="preserve">das Leistungsangebot vom:   </t>
  </si>
  <si>
    <t xml:space="preserve">ein Gewaltschutzkonzept liegt vor:   </t>
  </si>
  <si>
    <t>ja</t>
  </si>
  <si>
    <t>nein</t>
  </si>
  <si>
    <t>2. Angebot zur Vereinbarung der Gesamtvergütung in folgender Höhe je Berechnungstag</t>
  </si>
  <si>
    <t>bisher</t>
  </si>
  <si>
    <t>Angebot</t>
  </si>
  <si>
    <t>Arbeitsbereich (AB)</t>
  </si>
  <si>
    <t>Förder- und Betreuungsbereich (FBB)</t>
  </si>
  <si>
    <t>3. Vereinbarungszeitraum</t>
  </si>
  <si>
    <t xml:space="preserve">vom:  </t>
  </si>
  <si>
    <t xml:space="preserve">bis:  </t>
  </si>
  <si>
    <t xml:space="preserve">(nachrichtlich) aktuelle Vergütung EV/BBB pro Monat:   </t>
  </si>
  <si>
    <t>Wir versichern die Richtigkeit und Vollständigkeit der in den Unterlagen enthaltenen Angaben.</t>
  </si>
  <si>
    <t>Ort und Datum</t>
  </si>
  <si>
    <t>Unterschrift des Leistungserbringers</t>
  </si>
  <si>
    <t>Dummies entfernen</t>
  </si>
  <si>
    <t xml:space="preserve">1. </t>
  </si>
  <si>
    <t>Angaben zur Belegungsstruktur</t>
  </si>
  <si>
    <t>Bestätigte</t>
  </si>
  <si>
    <t>Belegte</t>
  </si>
  <si>
    <t>Durchschnittl.</t>
  </si>
  <si>
    <t>Kapazität</t>
  </si>
  <si>
    <t>Plätze</t>
  </si>
  <si>
    <t>belegte Plätze</t>
  </si>
  <si>
    <t>zum Stichtag</t>
  </si>
  <si>
    <t>im zukünftigen</t>
  </si>
  <si>
    <t>Zeitraum</t>
  </si>
  <si>
    <t>( Prognose )</t>
  </si>
  <si>
    <t>Eingangsverfahren/ Berufsbildungsbereich</t>
  </si>
  <si>
    <t>Zahl der Werkstattplätze</t>
  </si>
  <si>
    <t>davon Anzahl vorrangig chronisch psychisch kranker</t>
  </si>
  <si>
    <t>Werkstattbesucher</t>
  </si>
  <si>
    <t>Förder- u. Betreuungsbereich</t>
  </si>
  <si>
    <t>Einrichtung insgesamt:</t>
  </si>
  <si>
    <t>2.</t>
  </si>
  <si>
    <t xml:space="preserve">Angaben zur Werkstattstruktur </t>
  </si>
  <si>
    <t>Anzahl der Werkstattbesucher in Hauptwerkstatt, FBB,</t>
  </si>
  <si>
    <t>Betriebsstätten, auf Außenarbeitsplätzen (AAP)</t>
  </si>
  <si>
    <t>ggf. frei ergänzen und weitere Zeilen einfügen</t>
  </si>
  <si>
    <t>Ort</t>
  </si>
  <si>
    <t>Anschrift bzw. Kooperationspartner</t>
  </si>
  <si>
    <t>Hauptwerkstatt</t>
  </si>
  <si>
    <t>FBB</t>
  </si>
  <si>
    <t>Betriebsstätte</t>
  </si>
  <si>
    <t>AAP</t>
  </si>
  <si>
    <t>GESAMT</t>
  </si>
  <si>
    <t>EV / BBB</t>
  </si>
  <si>
    <t>Anzahl der Plätze</t>
  </si>
  <si>
    <t>Divisor</t>
  </si>
  <si>
    <t>Kalkulation für den zukünftigen Vereinbarungszeitraum</t>
  </si>
  <si>
    <t>Gesamt-</t>
  </si>
  <si>
    <t>davon produk-</t>
  </si>
  <si>
    <t>bereinigter</t>
  </si>
  <si>
    <t>Förder- und Betreuungsbereich</t>
  </si>
  <si>
    <t>beträge</t>
  </si>
  <si>
    <t>tionsbezogen</t>
  </si>
  <si>
    <t>Gesamtbetrag</t>
  </si>
  <si>
    <t xml:space="preserve">insgesamt </t>
  </si>
  <si>
    <t>arbeitstäglich</t>
  </si>
  <si>
    <t>€</t>
  </si>
  <si>
    <t>1.  Personalaufwand (inkl. PNK) GESAMT</t>
  </si>
  <si>
    <t>1.1  Werkstattleitung</t>
  </si>
  <si>
    <t>1.2  Verwaltung</t>
  </si>
  <si>
    <t>1.3  Wirtschaftsdienst</t>
  </si>
  <si>
    <t>1.4  Gruppenleiter / Fachkräfte FBB</t>
  </si>
  <si>
    <t>1.5  Begleitende Dienste</t>
  </si>
  <si>
    <t>1.6  Pflegepersonal</t>
  </si>
  <si>
    <t>XXX</t>
  </si>
  <si>
    <t>1.7  Arbeitsvorbereiter</t>
  </si>
  <si>
    <t>1.8  Weiteres Personal</t>
  </si>
  <si>
    <t>2.  Sachaufwand GESAMT</t>
  </si>
  <si>
    <t>2.1</t>
  </si>
  <si>
    <t>2.2   Brennstoffe</t>
  </si>
  <si>
    <t>2.3   Übrige Energie</t>
  </si>
  <si>
    <t>2.4   Wasser / Abwasser</t>
  </si>
  <si>
    <t>2.5   Treibstoffe</t>
  </si>
  <si>
    <r>
      <rPr>
        <sz val="9"/>
        <rFont val="Arial"/>
        <family val="2"/>
      </rPr>
      <t xml:space="preserve">2.6   Allgemeiner Materialaufwand </t>
    </r>
    <r>
      <rPr>
        <sz val="8"/>
        <rFont val="Arial"/>
        <family val="2"/>
      </rPr>
      <t>(inkl. med. Sachaufw.)</t>
    </r>
  </si>
  <si>
    <t>2.7   Fremde Leistungen</t>
  </si>
  <si>
    <t>2.8   Pflegerischer Sachaufwand</t>
  </si>
  <si>
    <t>2.9   Gemeinschaftsveranstaltungen</t>
  </si>
  <si>
    <t>2.10 Lehr- und Lernmittel</t>
  </si>
  <si>
    <t>2.11 Sächlicher Verwaltungsaufwand</t>
  </si>
  <si>
    <t>2.12 Zentrale Leistungen</t>
  </si>
  <si>
    <t>2.13 Steuern, Abgaben, Versicherungen</t>
  </si>
  <si>
    <t>3.  Investitionsaufwand GESAMT</t>
  </si>
  <si>
    <t>3.1  Abschreibungen Gebäude</t>
  </si>
  <si>
    <t>3.2  Abschreibungen Inventar</t>
  </si>
  <si>
    <t>3.3  Instandhaltungen / Instandsetzung</t>
  </si>
  <si>
    <t>3.4  Zinsen</t>
  </si>
  <si>
    <t>3.5 - 3.7  Miete / Leasing / Pacht - Gesamt</t>
  </si>
  <si>
    <t>SUMME AUFWAND</t>
  </si>
  <si>
    <t>Funktionelle Gliederung des Fachleistungspersonals</t>
  </si>
  <si>
    <t xml:space="preserve">   </t>
  </si>
  <si>
    <t>Anzahl der</t>
  </si>
  <si>
    <t>Personalaufwand</t>
  </si>
  <si>
    <t>Vollkräfte</t>
  </si>
  <si>
    <t>durchschnittl.</t>
  </si>
  <si>
    <t>Mitarbeiter</t>
  </si>
  <si>
    <t>im Jahres-</t>
  </si>
  <si>
    <t>Personal-</t>
  </si>
  <si>
    <t>pro Jahr (ohne PNK)</t>
  </si>
  <si>
    <t xml:space="preserve"> durchschnitt                       €</t>
  </si>
  <si>
    <t>aufwand je VK</t>
  </si>
  <si>
    <t>(Köpfe)</t>
  </si>
  <si>
    <t>1.1</t>
  </si>
  <si>
    <t>Werkstattleitung</t>
  </si>
  <si>
    <t>1.2</t>
  </si>
  <si>
    <t>Verwaltung - Gesamt</t>
  </si>
  <si>
    <t>a) Verwaltungskräfte</t>
  </si>
  <si>
    <t>b) Sonstige Mitarbeitende</t>
  </si>
  <si>
    <t>c) Personalkosten aus zentr. Leistg.</t>
  </si>
  <si>
    <t>1.3</t>
  </si>
  <si>
    <t>Wirtschafts-, Versorgungs- und</t>
  </si>
  <si>
    <t>technische Dienste - Gesamt</t>
  </si>
  <si>
    <t>a) Küche</t>
  </si>
  <si>
    <t>b) Reinigungsdienst</t>
  </si>
  <si>
    <t>c) Kraftfahrer</t>
  </si>
  <si>
    <t>d) Handwerker / Techniker</t>
  </si>
  <si>
    <t>e) Sonstige Mitarbeitende</t>
  </si>
  <si>
    <t>f) Personalk. aus fremden Leistungen</t>
  </si>
  <si>
    <t>1.4</t>
  </si>
  <si>
    <t>Gruppenleiter / Fachkräfte FBB</t>
  </si>
  <si>
    <t>a) Gruppenleiter EV / BBB (nachr.)</t>
  </si>
  <si>
    <t>b) Gruppenleiter AB</t>
  </si>
  <si>
    <t>c) Fachkräfte FBB</t>
  </si>
  <si>
    <t>1.5</t>
  </si>
  <si>
    <t>Begleitende Dienste</t>
  </si>
  <si>
    <t>a) EV/BBB und Arbeitsbereich</t>
  </si>
  <si>
    <t>b) Förder- und Betreuungsbereich</t>
  </si>
  <si>
    <t>1.6</t>
  </si>
  <si>
    <t>Pflegepersonal</t>
  </si>
  <si>
    <t>1.7</t>
  </si>
  <si>
    <t>Arbeitsvorbereiter</t>
  </si>
  <si>
    <t>1.8 a</t>
  </si>
  <si>
    <t>Weitere Mitarbeiter</t>
  </si>
  <si>
    <t xml:space="preserve"> a) Freiwilligendienste (BFD, FSJ)</t>
  </si>
  <si>
    <t xml:space="preserve"> b) Praktikanten</t>
  </si>
  <si>
    <t xml:space="preserve"> c) Honorarkräfte</t>
  </si>
  <si>
    <t xml:space="preserve"> d) Sonstige</t>
  </si>
  <si>
    <t>1.8 b</t>
  </si>
  <si>
    <t>Mitarbeiter (1:250) Arbeitsbereich</t>
  </si>
  <si>
    <t>PERSONAL  -  GESAMT</t>
  </si>
  <si>
    <t>1. Übersicht über den Personalaufwand (Anlage 4)</t>
  </si>
  <si>
    <t>durchschnitt</t>
  </si>
  <si>
    <t>beschäftigte</t>
  </si>
  <si>
    <t>pro Jahr - inkl. PNK</t>
  </si>
  <si>
    <t>Verwaltung</t>
  </si>
  <si>
    <t>Wirtschaftsdienst</t>
  </si>
  <si>
    <t>1.8a</t>
  </si>
  <si>
    <t>1.8b</t>
  </si>
  <si>
    <t>Weitere Mitarbeiter (AB)</t>
  </si>
  <si>
    <t>Personalaufwand GESAMT</t>
  </si>
  <si>
    <t>Berechnung der Personalnebenkosten (PNK)</t>
  </si>
  <si>
    <t xml:space="preserve"> - Berufsgenossenschaft</t>
  </si>
  <si>
    <t xml:space="preserve"> - Fortbildung</t>
  </si>
  <si>
    <t xml:space="preserve"> - Arbeits- und Gesundheitsschutz</t>
  </si>
  <si>
    <t xml:space="preserve"> - Sonstiges</t>
  </si>
  <si>
    <t>Gesamt PNK</t>
  </si>
  <si>
    <t>Prozentuales Verhältnis zu PERSONAL - GESAMT</t>
  </si>
  <si>
    <t>PNK</t>
  </si>
  <si>
    <t>2. weitere Angaben zum Personal</t>
  </si>
  <si>
    <t>1.</t>
  </si>
  <si>
    <t xml:space="preserve">Arbeitsrechtliche Regelungen </t>
  </si>
  <si>
    <t>(z.B.: TVöD VKA o. L, AVR-DW u.a.)</t>
  </si>
  <si>
    <t xml:space="preserve">Tabellenstand:   </t>
  </si>
  <si>
    <t>durchschnittliche regelmäßige Wochenarbeitszeit in h:</t>
  </si>
  <si>
    <t>Zusätzliche Altersversorgung</t>
  </si>
  <si>
    <t>3.</t>
  </si>
  <si>
    <t>Abweichende Vergütungen</t>
  </si>
  <si>
    <t>Name der Einrichtung:</t>
  </si>
  <si>
    <t/>
  </si>
  <si>
    <t xml:space="preserve">Angaben für den Prognosezeitraum </t>
  </si>
  <si>
    <t>Zeitraum der letzten 12 Monate oder abgeschlossenes Kalenderjahr</t>
  </si>
  <si>
    <t>Tarifbindung:</t>
  </si>
  <si>
    <t>Welche/r Tarif/AVR?</t>
  </si>
  <si>
    <t>von:</t>
  </si>
  <si>
    <t>Fassung vom:</t>
  </si>
  <si>
    <t>bis:</t>
  </si>
  <si>
    <t>Arbeitgeberanteile zur Sozialversicherung:</t>
  </si>
  <si>
    <t>%</t>
  </si>
  <si>
    <t>Folgenden Personalkostensteigerungen wurden in die Prognose eingearbeitet:</t>
  </si>
  <si>
    <t>Beiträge zur Altersvorsorge:</t>
  </si>
  <si>
    <t>Steigerung ab:</t>
  </si>
  <si>
    <t>Prozent:</t>
  </si>
  <si>
    <t>Angaben beziehen sich auf den o.g. Zeitraum</t>
  </si>
  <si>
    <t>Pseudonym Nummer</t>
  </si>
  <si>
    <t>durch-             schnitt-       licher       Stellen-     anteil VZÄ/Jahr</t>
  </si>
  <si>
    <t>Arbeitnehmer-  bruttopersonalkosten in € je Stellenanteil/ Jahr</t>
  </si>
  <si>
    <t>Arbeitgeber-bruttopersonalkosten (inkl. SV-AG) in € je Stellenanteil/ Jahr</t>
  </si>
  <si>
    <t>Arbeitgeber-bruttopersonalkosten (inkl. SV-AG) in € je VZÄ/ Jahr</t>
  </si>
  <si>
    <t>Stellenanteil VZÄ</t>
  </si>
  <si>
    <t>Entgelt-gruppe</t>
  </si>
  <si>
    <t>Stufe</t>
  </si>
  <si>
    <r>
      <t>Monatliche Zahlungen (AN-Brutto) in €</t>
    </r>
    <r>
      <rPr>
        <b/>
        <u/>
        <sz val="10"/>
        <rFont val="Arial"/>
        <family val="2"/>
      </rPr>
      <t xml:space="preserve"> je Stellenanteil</t>
    </r>
  </si>
  <si>
    <r>
      <t xml:space="preserve">Einmalzahlungen in € </t>
    </r>
    <r>
      <rPr>
        <b/>
        <u/>
        <sz val="10"/>
        <rFont val="Arial"/>
        <family val="2"/>
      </rPr>
      <t>je Stellenanteil</t>
    </r>
  </si>
  <si>
    <r>
      <t>durchschnittliche  Arbeitgeber-bruttopersonalkosten (inkl. SV-AG)  in €</t>
    </r>
    <r>
      <rPr>
        <b/>
        <u/>
        <sz val="10"/>
        <rFont val="Arial"/>
        <family val="2"/>
      </rPr>
      <t xml:space="preserve"> je Stellenanteil</t>
    </r>
  </si>
  <si>
    <t>durchschnitt-liche Gesamt-bruttopersonalkosten in € je VZÄ</t>
  </si>
  <si>
    <t xml:space="preserve">Grundlohn/-gehalt </t>
  </si>
  <si>
    <t>Besitzstand</t>
  </si>
  <si>
    <t>bAV, sonstige
betriebl. Zulagen</t>
  </si>
  <si>
    <t>Kinderzulagen/Sozialzuschläge</t>
  </si>
  <si>
    <t>SV-pflichtige Zuschläge/ Zulagen</t>
  </si>
  <si>
    <t>SV-freie Zuschläge/ Zulagen</t>
  </si>
  <si>
    <t>Urlaubsgeld</t>
  </si>
  <si>
    <t xml:space="preserve">Jahressonder-
zahlung/ 
Weihnachts-
geld </t>
  </si>
  <si>
    <t>1.1. Gruppenleiter AB</t>
  </si>
  <si>
    <t xml:space="preserve"> </t>
  </si>
  <si>
    <t xml:space="preserve">Summe </t>
  </si>
  <si>
    <t xml:space="preserve">Änderung in % </t>
  </si>
  <si>
    <t>1.2. Gruppenleiter FBB</t>
  </si>
  <si>
    <t>Gesamt Gruppenleiter AB + FBB</t>
  </si>
  <si>
    <t>2. Werkstattleiter</t>
  </si>
  <si>
    <t>Summe Werkstattleiter</t>
  </si>
  <si>
    <t>3. Verwaltung</t>
  </si>
  <si>
    <t>Zentrale Leistungen (s.u.)</t>
  </si>
  <si>
    <t>Summe  Verwaltung</t>
  </si>
  <si>
    <t>4. Hauswirtschaft</t>
  </si>
  <si>
    <t>fremde Leistungen (s.u.)</t>
  </si>
  <si>
    <t>Summe Hauswirtschaft</t>
  </si>
  <si>
    <t>5. Küche</t>
  </si>
  <si>
    <t>Summe Küche</t>
  </si>
  <si>
    <t>6. Haustechnik</t>
  </si>
  <si>
    <t>Summe Haustechnik</t>
  </si>
  <si>
    <t>Gesamt Wirtschaftsdienst</t>
  </si>
  <si>
    <t>7. Pflegepersonal</t>
  </si>
  <si>
    <t>Summe Pflegepersonal</t>
  </si>
  <si>
    <t>8. begleitender Dienst</t>
  </si>
  <si>
    <t>Summe begleitender Dienst</t>
  </si>
  <si>
    <t>9. Arbeitsvorbereiter</t>
  </si>
  <si>
    <t>Summe Arbeitsvorbereiter</t>
  </si>
  <si>
    <t>10. Sonstige Mitarbeiter</t>
  </si>
  <si>
    <t>11. weitere Mitarbeiter</t>
  </si>
  <si>
    <t>Anzahl</t>
  </si>
  <si>
    <t>Bruttoperso-nalkosten in € je Stelle/ Jahr</t>
  </si>
  <si>
    <t>Gesamt in €/Jahr</t>
  </si>
  <si>
    <t>Ø  in € je Stelle/Jahr</t>
  </si>
  <si>
    <t>Summe sonstige Mitarbeiter</t>
  </si>
  <si>
    <t>Die Richtigkeit der Angaben wird bestätigt.</t>
  </si>
  <si>
    <t>Zusätzliche Angaben zu Personalkosten durch einrichtungsfremdes Personal</t>
  </si>
  <si>
    <t>Anteil Personalkosten aus Fremdleistungen</t>
  </si>
  <si>
    <t>Basiswert in €/Jahr</t>
  </si>
  <si>
    <t>Steigerung in %</t>
  </si>
  <si>
    <t>Prognose in €/Jahr</t>
  </si>
  <si>
    <t>Summe PK aus Fremdleistungen</t>
  </si>
  <si>
    <t>Anteil Personalkosten aus zentralen Leistungen</t>
  </si>
  <si>
    <t>Summe PK aus zentralen Leistungen</t>
  </si>
  <si>
    <t>3.1  Abschreibungen auf Gebäude</t>
  </si>
  <si>
    <t>Anschaffungs- und</t>
  </si>
  <si>
    <t>Herstellungskosten</t>
  </si>
  <si>
    <t>Gebäude</t>
  </si>
  <si>
    <t>Zubehör (technische Anlagen)</t>
  </si>
  <si>
    <t>Summe</t>
  </si>
  <si>
    <t>abzüglich öffentliche Zuschüsse seit 1991</t>
  </si>
  <si>
    <t xml:space="preserve">Zweckbindung laut Förderbescheid bis zum:  </t>
  </si>
  <si>
    <t xml:space="preserve">Summe x 2,45 % </t>
  </si>
  <si>
    <t>3.2  Abschreibungen auf Inventar im Vereinbarungszeitraum (inkl. GWG)</t>
  </si>
  <si>
    <t>maßnahmebezogen €</t>
  </si>
  <si>
    <t xml:space="preserve">Inventarvolumen EV/BBB/AB: </t>
  </si>
  <si>
    <t xml:space="preserve">x 12,5 %  </t>
  </si>
  <si>
    <t xml:space="preserve">Inventarvolumen FBB: </t>
  </si>
  <si>
    <t>3.3  Instandhaltung und Instandsetzung</t>
  </si>
  <si>
    <t>% der</t>
  </si>
  <si>
    <t>Instandhaltung</t>
  </si>
  <si>
    <t>(gemäß 3.1 und 3.2)</t>
  </si>
  <si>
    <t>Inventar</t>
  </si>
  <si>
    <t>Mietobjekte</t>
  </si>
  <si>
    <t xml:space="preserve"> 3.4  Zinsen</t>
  </si>
  <si>
    <t>- sich im Rahmen einer öffentlichen Investitionsförderung ergebende Zinsen -</t>
  </si>
  <si>
    <t xml:space="preserve">Tag der Aufnahme: </t>
  </si>
  <si>
    <t>Zweckbestimmung:</t>
  </si>
  <si>
    <t xml:space="preserve">jährlicher Zinsaufwand: </t>
  </si>
  <si>
    <t xml:space="preserve">jährlicher Zinsaufwand Gesamt: </t>
  </si>
  <si>
    <t>3.5  Mieten</t>
  </si>
  <si>
    <t>(Angaben bitte netto, ohne Neben- und Betriebskosten)</t>
  </si>
  <si>
    <t>Miete</t>
  </si>
  <si>
    <t xml:space="preserve">Mietsache: </t>
  </si>
  <si>
    <t xml:space="preserve">Mietvertrag vom: </t>
  </si>
  <si>
    <t xml:space="preserve">Jahresaufwand: </t>
  </si>
  <si>
    <t xml:space="preserve">Summe Mietaufwand: </t>
  </si>
  <si>
    <t>3.6  Leasing</t>
  </si>
  <si>
    <t xml:space="preserve">Leasingvertrag für: </t>
  </si>
  <si>
    <t xml:space="preserve">Leasingvertrag vom: </t>
  </si>
  <si>
    <t xml:space="preserve">Summe Leasingaufwand: </t>
  </si>
  <si>
    <t>3.7 Pacht- und Erbbauzins</t>
  </si>
  <si>
    <t xml:space="preserve">Zins für: </t>
  </si>
  <si>
    <t xml:space="preserve">letzte Änderung zum: </t>
  </si>
  <si>
    <t>ab Spalte K ausblenden</t>
  </si>
  <si>
    <t>für den Freistaat Sachsen vom 05.08.2019 i.d.F. vom 01.01.2026</t>
  </si>
  <si>
    <t>Personalkostenaufstellung nach Tätigkeit und Vergütungsgruppe zur Aufforderung gemäß Rahmenvertrag nach § 131 Abs. 1 SGB IX für den Freistaat Sachsen</t>
  </si>
  <si>
    <t xml:space="preserve"> in der Anlage 3, Spalte 2 (ohne 1.8a)</t>
  </si>
  <si>
    <t>Name WfbM</t>
  </si>
  <si>
    <t>ID</t>
  </si>
  <si>
    <t>Anschrift WfbM</t>
  </si>
  <si>
    <t>PLZ WfbM</t>
  </si>
  <si>
    <t>Ort WfbM</t>
  </si>
  <si>
    <t>Anschrift LE</t>
  </si>
  <si>
    <t>PLZ LE</t>
  </si>
  <si>
    <t>Ort LE</t>
  </si>
  <si>
    <t>Name LE</t>
  </si>
  <si>
    <t>SV</t>
  </si>
  <si>
    <t>Laufz von Auff</t>
  </si>
  <si>
    <t>Laufz bis Auff</t>
  </si>
  <si>
    <t>Deckblatt</t>
  </si>
  <si>
    <t>Struktur</t>
  </si>
  <si>
    <t>Plätze EV/BBB</t>
  </si>
  <si>
    <t>Plätze AB</t>
  </si>
  <si>
    <t>Plätze FBB</t>
  </si>
  <si>
    <t>Plätze cpkM</t>
  </si>
  <si>
    <t>Kalk</t>
  </si>
  <si>
    <t>SA</t>
  </si>
  <si>
    <t>ges</t>
  </si>
  <si>
    <t>prodbez</t>
  </si>
  <si>
    <t>2.6   Allgemeiner Materialaufwand (inkl. med. Sachaufw.)</t>
  </si>
  <si>
    <t>WL</t>
  </si>
  <si>
    <t>Vw</t>
  </si>
  <si>
    <t>WD</t>
  </si>
  <si>
    <t>GL AB</t>
  </si>
  <si>
    <t>GL BBB</t>
  </si>
  <si>
    <t>GL FBB</t>
  </si>
  <si>
    <t>Pflege</t>
  </si>
  <si>
    <t>AV</t>
  </si>
  <si>
    <t>Pers 1 - VK</t>
  </si>
  <si>
    <t>beglD AB</t>
  </si>
  <si>
    <t>beglD FBB</t>
  </si>
  <si>
    <t>1:250</t>
  </si>
  <si>
    <t>Pers 2</t>
  </si>
  <si>
    <t>ArbZ</t>
  </si>
  <si>
    <t>Anl 5 AfA&amp;Inst</t>
  </si>
  <si>
    <t>GebAfA</t>
  </si>
  <si>
    <t>InvAfA</t>
  </si>
  <si>
    <t>Inst</t>
  </si>
  <si>
    <t>/a</t>
  </si>
  <si>
    <t>Anl 6 Miete/Leas/Pacht</t>
  </si>
  <si>
    <t>Zins</t>
  </si>
  <si>
    <t>Miet</t>
  </si>
  <si>
    <t>Leas</t>
  </si>
  <si>
    <t>Pacht</t>
  </si>
  <si>
    <t>wird später ausgeblendet</t>
  </si>
  <si>
    <t>Diakonisches Werk der Ev. Luth. Landeskirche Sachsens e.V.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</si>
</sst>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5" formatCode="#,##0\ &quot;€&quot;;\-#,##0\ &quot;€&quot;"/>
    <numFmt numFmtId="43" formatCode="_-* #,##0.00_-;\-* #,##0.00_-;_-* &quot;-&quot;??_-;_-@_-"/>
    <numFmt numFmtId="164" formatCode="0.0\ %"/>
    <numFmt numFmtId="165" formatCode="_-* #,##0.00\ &quot;DM&quot;_-;\-* #,##0.00\ &quot;DM&quot;_-;_-* &quot;-&quot;??\ &quot;DM&quot;_-;_-@_-"/>
    <numFmt numFmtId="166" formatCode="#,##0.00\ [$€-407]"/>
    <numFmt numFmtId="167" formatCode="#,##0\ &quot;DM&quot;;\-#,##0\ &quot;DM&quot;"/>
    <numFmt numFmtId="168" formatCode="0.000"/>
    <numFmt numFmtId="169" formatCode="#,##0;0;"/>
    <numFmt numFmtId="170" formatCode="0.000;0.00;"/>
    <numFmt numFmtId="171" formatCode="0.00;0;"/>
    <numFmt numFmtId="172" formatCode="#,##0.000"/>
    <numFmt numFmtId="173" formatCode="_-* #,##0.00\ [$€-407]_-;\-* #,##0.00\ [$€-407]_-;_-* &quot;-&quot;??\ [$€-407]_-;_-@_-"/>
    <numFmt numFmtId="174" formatCode="_-* #,##0\ [$€-407]_-;\-* #,##0\ [$€-407]_-;_-* &quot;-&quot;??\ [$€-407]_-;_-@_-"/>
    <numFmt numFmtId="175" formatCode="0.0"/>
    <numFmt numFmtId="176" formatCode="0.0%"/>
    <numFmt numFmtId="177" formatCode="#,##0&quot; &quot;[$€-407]"/>
    <numFmt numFmtId="178" formatCode="_-* #,##0&quot; &quot;[$€-407]_-;&quot;-&quot;* #,##0&quot; &quot;[$€-407]_-;_-* &quot;-&quot;??\ [$€-407]_-;_-@_-"/>
    <numFmt numFmtId="179" formatCode="#,##0\ &quot;DM&quot;;0;"/>
    <numFmt numFmtId="180" formatCode="0.00%;0;"/>
    <numFmt numFmtId="181" formatCode="#,##0.00;0.00;"/>
  </numFmts>
  <fonts count="55" x14ac:knownFonts="1">
    <font>
      <sz val="10"/>
      <color theme="1"/>
      <name val="Arial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u/>
      <sz val="11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MS Sans Serif"/>
    </font>
    <font>
      <sz val="12"/>
      <color indexed="2"/>
      <name val="Arial"/>
      <family val="2"/>
    </font>
    <font>
      <strike/>
      <sz val="11"/>
      <color indexed="2"/>
      <name val="Arial"/>
      <family val="2"/>
    </font>
    <font>
      <b/>
      <u/>
      <sz val="10"/>
      <name val="Arial"/>
      <family val="2"/>
    </font>
    <font>
      <b/>
      <sz val="13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sz val="8.5"/>
      <color theme="0"/>
      <name val="Arial"/>
      <family val="2"/>
    </font>
    <font>
      <i/>
      <sz val="8.5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trike/>
      <sz val="8"/>
      <color indexed="2"/>
      <name val="Arial"/>
      <family val="2"/>
    </font>
    <font>
      <b/>
      <sz val="10"/>
      <name val="Wingdings"/>
      <charset val="2"/>
    </font>
    <font>
      <b/>
      <sz val="10"/>
      <color theme="1"/>
      <name val="Arial"/>
      <family val="2"/>
    </font>
    <font>
      <b/>
      <sz val="10"/>
      <color indexed="2"/>
      <name val="Arial"/>
      <family val="2"/>
    </font>
    <font>
      <sz val="10"/>
      <color indexed="2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Arial"/>
      <family val="2"/>
    </font>
    <font>
      <strike/>
      <sz val="10"/>
      <name val="Arial"/>
      <family val="2"/>
    </font>
    <font>
      <strike/>
      <sz val="12"/>
      <name val="Arial"/>
      <family val="2"/>
    </font>
    <font>
      <sz val="9"/>
      <color theme="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8.5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DECD9"/>
        <bgColor rgb="FFFDECD9"/>
      </patternFill>
    </fill>
    <fill>
      <patternFill patternType="none"/>
    </fill>
    <fill>
      <patternFill patternType="solid">
        <fgColor rgb="FFFFEB9C"/>
        <bgColor rgb="FFFFEB9C"/>
      </patternFill>
    </fill>
    <fill>
      <patternFill patternType="solid">
        <fgColor indexed="42"/>
        <bgColor indexed="42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indexed="43"/>
        <bgColor indexed="43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9" tint="0.79998168889431442"/>
        <bgColor theme="9" tint="0.79998168889431442"/>
      </patternFill>
    </fill>
  </fills>
  <borders count="10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theme="1"/>
      </bottom>
      <diagonal/>
    </border>
    <border>
      <left/>
      <right/>
      <top style="dashed">
        <color auto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theme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theme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4">
    <xf numFmtId="0" fontId="0" fillId="0" borderId="0"/>
    <xf numFmtId="0" fontId="47" fillId="2" borderId="0" applyNumberFormat="0" applyBorder="0" applyProtection="0"/>
    <xf numFmtId="0" fontId="47" fillId="3" borderId="0" applyNumberFormat="0" applyBorder="0" applyProtection="0"/>
    <xf numFmtId="0" fontId="2" fillId="4" borderId="1" applyNumberFormat="0">
      <protection locked="0"/>
    </xf>
    <xf numFmtId="0" fontId="3" fillId="5" borderId="0" applyNumberFormat="0" applyFill="0" applyBorder="0"/>
    <xf numFmtId="43" fontId="4" fillId="5" borderId="0" applyFont="0" applyFill="0" applyBorder="0" applyProtection="0"/>
    <xf numFmtId="0" fontId="5" fillId="5" borderId="0" applyNumberFormat="0" applyFill="0" applyBorder="0" applyProtection="0"/>
    <xf numFmtId="0" fontId="6" fillId="6" borderId="0" applyNumberFormat="0" applyBorder="0"/>
    <xf numFmtId="9" fontId="4" fillId="0" borderId="0" applyFont="0" applyFill="0" applyBorder="0" applyProtection="0"/>
    <xf numFmtId="9" fontId="4" fillId="5" borderId="0" applyFont="0" applyFill="0" applyBorder="0" applyProtection="0"/>
    <xf numFmtId="164" fontId="4" fillId="5" borderId="0" applyFont="0" applyFill="0" applyBorder="0" applyProtection="0"/>
    <xf numFmtId="9" fontId="2" fillId="5" borderId="0" applyFont="0" applyFill="0" applyBorder="0" applyProtection="0"/>
    <xf numFmtId="0" fontId="47" fillId="5" borderId="0"/>
    <xf numFmtId="165" fontId="4" fillId="0" borderId="0" applyFont="0" applyFill="0" applyBorder="0" applyProtection="0"/>
  </cellStyleXfs>
  <cellXfs count="966">
    <xf numFmtId="0" fontId="0" fillId="0" borderId="0" xfId="0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8" borderId="0" xfId="4" applyFont="1" applyFill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1" fillId="8" borderId="0" xfId="4" applyFont="1" applyFill="1" applyAlignment="1">
      <alignment vertical="center"/>
    </xf>
    <xf numFmtId="0" fontId="12" fillId="8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49" fontId="8" fillId="7" borderId="7" xfId="0" applyNumberFormat="1" applyFont="1" applyFill="1" applyBorder="1" applyAlignment="1" applyProtection="1">
      <alignment horizontal="center" vertical="center"/>
      <protection locked="0"/>
    </xf>
    <xf numFmtId="2" fontId="13" fillId="0" borderId="0" xfId="0" applyNumberFormat="1" applyFont="1" applyAlignment="1" applyProtection="1">
      <alignment vertical="center"/>
      <protection locked="0"/>
    </xf>
    <xf numFmtId="49" fontId="10" fillId="7" borderId="7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49" fontId="13" fillId="0" borderId="0" xfId="0" quotePrefix="1" applyNumberFormat="1" applyFont="1" applyAlignment="1">
      <alignment horizontal="center" vertical="center"/>
    </xf>
    <xf numFmtId="49" fontId="13" fillId="0" borderId="0" xfId="0" applyNumberFormat="1" applyFont="1" applyAlignment="1" applyProtection="1">
      <alignment vertical="center"/>
      <protection locked="0"/>
    </xf>
    <xf numFmtId="49" fontId="10" fillId="7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5" xfId="4" applyFont="1" applyFill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1" fontId="13" fillId="0" borderId="0" xfId="0" applyNumberFormat="1" applyFont="1" applyAlignment="1">
      <alignment vertical="center"/>
    </xf>
    <xf numFmtId="0" fontId="13" fillId="0" borderId="6" xfId="0" applyFont="1" applyBorder="1" applyAlignment="1">
      <alignment vertical="center"/>
    </xf>
    <xf numFmtId="49" fontId="10" fillId="0" borderId="0" xfId="0" applyNumberFormat="1" applyFont="1" applyAlignment="1" applyProtection="1">
      <alignment vertical="center"/>
      <protection locked="0"/>
    </xf>
    <xf numFmtId="0" fontId="3" fillId="0" borderId="0" xfId="4" applyFont="1" applyFill="1" applyAlignment="1">
      <alignment vertical="center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/>
    </xf>
    <xf numFmtId="14" fontId="4" fillId="7" borderId="7" xfId="0" applyNumberFormat="1" applyFont="1" applyFill="1" applyBorder="1" applyAlignment="1" applyProtection="1">
      <alignment horizontal="center" vertical="center"/>
      <protection locked="0"/>
    </xf>
    <xf numFmtId="0" fontId="10" fillId="7" borderId="9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7" applyFont="1" applyFill="1" applyAlignment="1">
      <alignment horizontal="center" vertical="center"/>
    </xf>
    <xf numFmtId="14" fontId="4" fillId="7" borderId="10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right" vertical="center"/>
      <protection locked="0"/>
    </xf>
    <xf numFmtId="0" fontId="11" fillId="0" borderId="0" xfId="4" applyFont="1" applyFill="1" applyAlignment="1">
      <alignment vertical="center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166" fontId="10" fillId="7" borderId="7" xfId="0" applyNumberFormat="1" applyFont="1" applyFill="1" applyBorder="1" applyAlignment="1" applyProtection="1">
      <alignment horizontal="center" vertical="center"/>
      <protection locked="0"/>
    </xf>
    <xf numFmtId="166" fontId="10" fillId="9" borderId="7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>
      <alignment vertical="center"/>
    </xf>
    <xf numFmtId="2" fontId="13" fillId="0" borderId="0" xfId="0" applyNumberFormat="1" applyFont="1" applyAlignment="1" applyProtection="1">
      <alignment horizontal="right" vertical="center"/>
      <protection locked="0"/>
    </xf>
    <xf numFmtId="2" fontId="13" fillId="0" borderId="0" xfId="0" applyNumberFormat="1" applyFont="1" applyAlignment="1">
      <alignment horizontal="right" vertical="center"/>
    </xf>
    <xf numFmtId="14" fontId="10" fillId="7" borderId="7" xfId="0" applyNumberFormat="1" applyFont="1" applyFill="1" applyBorder="1" applyAlignment="1" applyProtection="1">
      <alignment horizontal="center" vertical="center"/>
      <protection locked="0"/>
    </xf>
    <xf numFmtId="14" fontId="13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>
      <alignment horizontal="right" vertical="center"/>
    </xf>
    <xf numFmtId="0" fontId="4" fillId="0" borderId="0" xfId="0" applyFont="1" applyAlignment="1">
      <alignment vertical="top"/>
    </xf>
    <xf numFmtId="14" fontId="13" fillId="0" borderId="7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4" fontId="15" fillId="0" borderId="13" xfId="0" applyNumberFormat="1" applyFont="1" applyBorder="1" applyAlignment="1">
      <alignment vertical="center"/>
    </xf>
    <xf numFmtId="0" fontId="15" fillId="0" borderId="13" xfId="0" applyFont="1" applyBorder="1" applyAlignment="1" applyProtection="1">
      <alignment vertical="center"/>
      <protection locked="0"/>
    </xf>
    <xf numFmtId="0" fontId="15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14" fontId="15" fillId="0" borderId="0" xfId="0" applyNumberFormat="1" applyFont="1" applyAlignment="1" applyProtection="1">
      <alignment horizontal="left" vertical="center"/>
      <protection locked="0"/>
    </xf>
    <xf numFmtId="0" fontId="6" fillId="6" borderId="0" xfId="7" applyFont="1" applyFill="1" applyAlignment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9" fillId="9" borderId="0" xfId="0" applyFont="1" applyFill="1" applyAlignment="1">
      <alignment vertical="center"/>
    </xf>
    <xf numFmtId="0" fontId="13" fillId="9" borderId="0" xfId="0" applyFont="1" applyFill="1" applyAlignment="1">
      <alignment vertical="center"/>
    </xf>
    <xf numFmtId="0" fontId="10" fillId="9" borderId="0" xfId="0" applyFont="1" applyFill="1" applyAlignment="1">
      <alignment vertical="center"/>
    </xf>
    <xf numFmtId="0" fontId="14" fillId="9" borderId="0" xfId="0" applyFont="1" applyFill="1" applyAlignment="1">
      <alignment horizontal="right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14" fontId="16" fillId="0" borderId="16" xfId="0" applyNumberFormat="1" applyFont="1" applyBorder="1" applyAlignment="1">
      <alignment horizontal="center" vertical="center"/>
    </xf>
    <xf numFmtId="14" fontId="16" fillId="0" borderId="17" xfId="0" applyNumberFormat="1" applyFont="1" applyBorder="1" applyAlignment="1">
      <alignment horizontal="center" vertical="center"/>
    </xf>
    <xf numFmtId="14" fontId="16" fillId="0" borderId="18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1" fontId="8" fillId="9" borderId="2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9" fillId="0" borderId="0" xfId="0" applyFont="1"/>
    <xf numFmtId="1" fontId="12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 applyProtection="1">
      <alignment vertical="center"/>
      <protection locked="0"/>
    </xf>
    <xf numFmtId="0" fontId="22" fillId="0" borderId="0" xfId="0" applyFont="1" applyAlignment="1">
      <alignment vertical="center"/>
    </xf>
    <xf numFmtId="0" fontId="9" fillId="9" borderId="0" xfId="0" applyFont="1" applyFill="1" applyAlignment="1">
      <alignment horizontal="center" vertical="center"/>
    </xf>
    <xf numFmtId="1" fontId="9" fillId="9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" fontId="9" fillId="9" borderId="9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0" fontId="22" fillId="0" borderId="0" xfId="0" applyFont="1" applyAlignment="1" applyProtection="1">
      <alignment horizontal="center" vertical="center"/>
      <protection locked="0"/>
    </xf>
    <xf numFmtId="3" fontId="4" fillId="9" borderId="9" xfId="0" applyNumberFormat="1" applyFont="1" applyFill="1" applyBorder="1" applyAlignment="1">
      <alignment horizontal="center" vertical="center"/>
    </xf>
    <xf numFmtId="0" fontId="22" fillId="0" borderId="25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22" xfId="0" applyFont="1" applyBorder="1" applyAlignment="1">
      <alignment horizontal="centerContinuous" vertical="center"/>
    </xf>
    <xf numFmtId="0" fontId="22" fillId="0" borderId="23" xfId="0" applyFont="1" applyBorder="1" applyAlignment="1">
      <alignment horizontal="centerContinuous" vertical="center"/>
    </xf>
    <xf numFmtId="0" fontId="22" fillId="0" borderId="26" xfId="0" applyFont="1" applyBorder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16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Continuous" vertical="center"/>
    </xf>
    <xf numFmtId="0" fontId="22" fillId="0" borderId="30" xfId="0" applyFont="1" applyBorder="1" applyAlignment="1">
      <alignment horizontal="centerContinuous" vertical="center"/>
    </xf>
    <xf numFmtId="0" fontId="22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" vertical="center"/>
    </xf>
    <xf numFmtId="3" fontId="16" fillId="0" borderId="31" xfId="0" applyNumberFormat="1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23" xfId="0" applyFont="1" applyBorder="1" applyAlignment="1">
      <alignment vertical="center"/>
    </xf>
    <xf numFmtId="0" fontId="22" fillId="0" borderId="42" xfId="0" applyFont="1" applyBorder="1" applyAlignment="1">
      <alignment vertical="center"/>
    </xf>
    <xf numFmtId="0" fontId="22" fillId="0" borderId="43" xfId="0" applyFont="1" applyBorder="1" applyAlignment="1">
      <alignment vertical="center"/>
    </xf>
    <xf numFmtId="0" fontId="22" fillId="0" borderId="44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3" fontId="22" fillId="0" borderId="0" xfId="0" applyNumberFormat="1" applyFont="1" applyAlignment="1">
      <alignment vertical="center"/>
    </xf>
    <xf numFmtId="0" fontId="16" fillId="0" borderId="46" xfId="0" applyFont="1" applyBorder="1" applyAlignment="1">
      <alignment vertical="center"/>
    </xf>
    <xf numFmtId="3" fontId="16" fillId="0" borderId="46" xfId="0" applyNumberFormat="1" applyFont="1" applyBorder="1" applyAlignment="1" applyProtection="1">
      <alignment vertical="center"/>
      <protection locked="0"/>
    </xf>
    <xf numFmtId="0" fontId="16" fillId="0" borderId="51" xfId="0" applyFont="1" applyBorder="1" applyAlignment="1">
      <alignment vertical="center"/>
    </xf>
    <xf numFmtId="0" fontId="16" fillId="0" borderId="52" xfId="0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16" fillId="0" borderId="23" xfId="0" applyNumberFormat="1" applyFont="1" applyBorder="1" applyAlignment="1">
      <alignment vertical="center"/>
    </xf>
    <xf numFmtId="4" fontId="16" fillId="0" borderId="42" xfId="0" applyNumberFormat="1" applyFont="1" applyBorder="1" applyAlignment="1">
      <alignment vertical="center"/>
    </xf>
    <xf numFmtId="4" fontId="16" fillId="0" borderId="43" xfId="0" applyNumberFormat="1" applyFont="1" applyBorder="1" applyAlignment="1">
      <alignment vertical="center"/>
    </xf>
    <xf numFmtId="4" fontId="16" fillId="0" borderId="44" xfId="0" applyNumberFormat="1" applyFont="1" applyBorder="1" applyAlignment="1">
      <alignment vertical="center"/>
    </xf>
    <xf numFmtId="4" fontId="16" fillId="0" borderId="45" xfId="0" applyNumberFormat="1" applyFont="1" applyBorder="1" applyAlignment="1">
      <alignment vertical="center"/>
    </xf>
    <xf numFmtId="49" fontId="16" fillId="0" borderId="46" xfId="0" applyNumberFormat="1" applyFont="1" applyBorder="1" applyAlignment="1">
      <alignment vertical="center"/>
    </xf>
    <xf numFmtId="3" fontId="16" fillId="0" borderId="46" xfId="0" applyNumberFormat="1" applyFont="1" applyBorder="1" applyAlignment="1" applyProtection="1">
      <alignment horizontal="center" vertical="center"/>
      <protection locked="0"/>
    </xf>
    <xf numFmtId="3" fontId="16" fillId="0" borderId="47" xfId="0" applyNumberFormat="1" applyFont="1" applyBorder="1" applyAlignment="1">
      <alignment vertical="center"/>
    </xf>
    <xf numFmtId="3" fontId="16" fillId="0" borderId="48" xfId="0" applyNumberFormat="1" applyFont="1" applyBorder="1" applyAlignment="1">
      <alignment vertical="center"/>
    </xf>
    <xf numFmtId="3" fontId="16" fillId="0" borderId="49" xfId="0" applyNumberFormat="1" applyFont="1" applyBorder="1" applyAlignment="1">
      <alignment vertical="center"/>
    </xf>
    <xf numFmtId="4" fontId="16" fillId="0" borderId="50" xfId="0" applyNumberFormat="1" applyFont="1" applyBorder="1" applyAlignment="1">
      <alignment vertical="center"/>
    </xf>
    <xf numFmtId="3" fontId="16" fillId="7" borderId="51" xfId="0" applyNumberFormat="1" applyFont="1" applyFill="1" applyBorder="1" applyAlignment="1" applyProtection="1">
      <alignment vertical="center"/>
      <protection locked="0"/>
    </xf>
    <xf numFmtId="3" fontId="16" fillId="7" borderId="51" xfId="0" applyNumberFormat="1" applyFont="1" applyFill="1" applyBorder="1" applyAlignment="1" applyProtection="1">
      <alignment horizontal="right" vertical="center"/>
      <protection locked="0"/>
    </xf>
    <xf numFmtId="3" fontId="16" fillId="0" borderId="51" xfId="0" applyNumberFormat="1" applyFont="1" applyBorder="1" applyAlignment="1" applyProtection="1">
      <alignment horizontal="right" vertical="center"/>
      <protection locked="0"/>
    </xf>
    <xf numFmtId="16" fontId="16" fillId="0" borderId="51" xfId="0" applyNumberFormat="1" applyFont="1" applyBorder="1" applyAlignment="1">
      <alignment vertical="center"/>
    </xf>
    <xf numFmtId="3" fontId="16" fillId="7" borderId="55" xfId="0" applyNumberFormat="1" applyFont="1" applyFill="1" applyBorder="1" applyAlignment="1" applyProtection="1">
      <alignment vertical="center"/>
      <protection locked="0"/>
    </xf>
    <xf numFmtId="3" fontId="16" fillId="7" borderId="55" xfId="0" applyNumberFormat="1" applyFont="1" applyFill="1" applyBorder="1" applyAlignment="1" applyProtection="1">
      <alignment horizontal="right" vertical="center"/>
      <protection locked="0"/>
    </xf>
    <xf numFmtId="3" fontId="16" fillId="0" borderId="0" xfId="0" applyNumberFormat="1" applyFont="1" applyAlignment="1">
      <alignment horizontal="right" vertical="center"/>
    </xf>
    <xf numFmtId="0" fontId="23" fillId="0" borderId="27" xfId="0" applyFont="1" applyBorder="1" applyAlignment="1">
      <alignment vertical="center"/>
    </xf>
    <xf numFmtId="3" fontId="24" fillId="0" borderId="0" xfId="0" applyNumberFormat="1" applyFont="1" applyAlignment="1">
      <alignment vertical="center"/>
    </xf>
    <xf numFmtId="3" fontId="24" fillId="0" borderId="0" xfId="0" applyNumberFormat="1" applyFont="1" applyAlignment="1">
      <alignment horizontal="right" vertical="center"/>
    </xf>
    <xf numFmtId="3" fontId="24" fillId="0" borderId="23" xfId="0" applyNumberFormat="1" applyFont="1" applyBorder="1" applyAlignment="1">
      <alignment vertical="center"/>
    </xf>
    <xf numFmtId="4" fontId="24" fillId="0" borderId="42" xfId="0" applyNumberFormat="1" applyFont="1" applyBorder="1" applyAlignment="1">
      <alignment vertical="center"/>
    </xf>
    <xf numFmtId="4" fontId="24" fillId="0" borderId="43" xfId="0" applyNumberFormat="1" applyFont="1" applyBorder="1" applyAlignment="1">
      <alignment vertical="center"/>
    </xf>
    <xf numFmtId="4" fontId="24" fillId="0" borderId="44" xfId="0" applyNumberFormat="1" applyFont="1" applyBorder="1" applyAlignment="1">
      <alignment vertical="center"/>
    </xf>
    <xf numFmtId="4" fontId="24" fillId="0" borderId="45" xfId="0" applyNumberFormat="1" applyFont="1" applyBorder="1" applyAlignment="1">
      <alignment vertical="center"/>
    </xf>
    <xf numFmtId="3" fontId="16" fillId="0" borderId="46" xfId="0" applyNumberFormat="1" applyFont="1" applyBorder="1" applyAlignment="1" applyProtection="1">
      <alignment horizontal="right" vertical="center"/>
      <protection locked="0"/>
    </xf>
    <xf numFmtId="0" fontId="16" fillId="0" borderId="56" xfId="0" applyFont="1" applyBorder="1" applyAlignment="1">
      <alignment vertical="center"/>
    </xf>
    <xf numFmtId="3" fontId="16" fillId="0" borderId="56" xfId="0" applyNumberFormat="1" applyFont="1" applyBorder="1" applyAlignment="1" applyProtection="1">
      <alignment horizontal="right" vertical="center"/>
      <protection locked="0"/>
    </xf>
    <xf numFmtId="0" fontId="23" fillId="0" borderId="0" xfId="0" applyFont="1" applyAlignment="1">
      <alignment vertical="center"/>
    </xf>
    <xf numFmtId="0" fontId="16" fillId="0" borderId="57" xfId="0" applyFont="1" applyBorder="1" applyAlignment="1">
      <alignment vertical="center"/>
    </xf>
    <xf numFmtId="3" fontId="16" fillId="0" borderId="57" xfId="0" applyNumberFormat="1" applyFont="1" applyBorder="1" applyAlignment="1" applyProtection="1">
      <alignment horizontal="right" vertical="center"/>
      <protection locked="0"/>
    </xf>
    <xf numFmtId="3" fontId="16" fillId="7" borderId="52" xfId="0" applyNumberFormat="1" applyFont="1" applyFill="1" applyBorder="1" applyAlignment="1" applyProtection="1">
      <alignment horizontal="right" vertical="center"/>
      <protection locked="0"/>
    </xf>
    <xf numFmtId="4" fontId="22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3" fontId="23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4" fontId="26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0" fontId="24" fillId="0" borderId="63" xfId="0" applyFont="1" applyBorder="1" applyAlignment="1">
      <alignment vertical="center"/>
    </xf>
    <xf numFmtId="4" fontId="16" fillId="0" borderId="15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167" fontId="16" fillId="0" borderId="15" xfId="0" applyNumberFormat="1" applyFont="1" applyBorder="1" applyAlignment="1">
      <alignment horizontal="center" vertical="center"/>
    </xf>
    <xf numFmtId="0" fontId="24" fillId="0" borderId="64" xfId="0" applyFont="1" applyBorder="1" applyAlignment="1">
      <alignment vertical="center"/>
    </xf>
    <xf numFmtId="4" fontId="16" fillId="0" borderId="16" xfId="0" applyNumberFormat="1" applyFont="1" applyBorder="1" applyAlignment="1">
      <alignment horizontal="center" vertical="center"/>
    </xf>
    <xf numFmtId="167" fontId="16" fillId="0" borderId="16" xfId="0" applyNumberFormat="1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14" fontId="16" fillId="0" borderId="16" xfId="0" applyNumberFormat="1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>
      <alignment vertical="center"/>
    </xf>
    <xf numFmtId="0" fontId="16" fillId="0" borderId="64" xfId="0" applyFont="1" applyBorder="1" applyAlignment="1">
      <alignment horizontal="right" vertical="center"/>
    </xf>
    <xf numFmtId="0" fontId="16" fillId="0" borderId="2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25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0" fontId="15" fillId="0" borderId="26" xfId="0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5" fillId="0" borderId="6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169" fontId="9" fillId="9" borderId="62" xfId="13" applyNumberFormat="1" applyFont="1" applyFill="1" applyBorder="1" applyAlignment="1">
      <alignment horizontal="right" vertical="center"/>
    </xf>
    <xf numFmtId="0" fontId="4" fillId="0" borderId="64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1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right" vertical="center"/>
    </xf>
    <xf numFmtId="1" fontId="9" fillId="9" borderId="62" xfId="0" applyNumberFormat="1" applyFont="1" applyFill="1" applyBorder="1" applyAlignment="1">
      <alignment horizontal="center" vertical="center"/>
    </xf>
    <xf numFmtId="3" fontId="9" fillId="9" borderId="62" xfId="13" applyNumberFormat="1" applyFont="1" applyFill="1" applyBorder="1" applyAlignment="1">
      <alignment horizontal="right" vertical="center"/>
    </xf>
    <xf numFmtId="168" fontId="9" fillId="9" borderId="62" xfId="0" applyNumberFormat="1" applyFont="1" applyFill="1" applyBorder="1" applyAlignment="1">
      <alignment horizontal="center" vertical="center"/>
    </xf>
    <xf numFmtId="169" fontId="4" fillId="0" borderId="0" xfId="13" applyNumberFormat="1" applyFont="1" applyAlignment="1">
      <alignment horizontal="right" vertical="center"/>
    </xf>
    <xf numFmtId="1" fontId="4" fillId="7" borderId="9" xfId="0" applyNumberFormat="1" applyFont="1" applyFill="1" applyBorder="1" applyAlignment="1" applyProtection="1">
      <alignment horizontal="center" vertical="center"/>
      <protection locked="0"/>
    </xf>
    <xf numFmtId="3" fontId="4" fillId="7" borderId="23" xfId="0" applyNumberFormat="1" applyFont="1" applyFill="1" applyBorder="1" applyAlignment="1" applyProtection="1">
      <alignment horizontal="right" vertical="center"/>
      <protection locked="0"/>
    </xf>
    <xf numFmtId="168" fontId="4" fillId="7" borderId="22" xfId="0" applyNumberFormat="1" applyFont="1" applyFill="1" applyBorder="1" applyAlignment="1" applyProtection="1">
      <alignment horizontal="center" vertical="center"/>
      <protection locked="0"/>
    </xf>
    <xf numFmtId="169" fontId="9" fillId="9" borderId="9" xfId="13" applyNumberFormat="1" applyFont="1" applyFill="1" applyBorder="1" applyAlignment="1">
      <alignment horizontal="right" vertical="center"/>
    </xf>
    <xf numFmtId="168" fontId="4" fillId="7" borderId="9" xfId="0" applyNumberFormat="1" applyFont="1" applyFill="1" applyBorder="1" applyAlignment="1" applyProtection="1">
      <alignment horizontal="center" vertical="center"/>
      <protection locked="0"/>
    </xf>
    <xf numFmtId="1" fontId="4" fillId="0" borderId="25" xfId="0" applyNumberFormat="1" applyFont="1" applyBorder="1" applyAlignment="1" applyProtection="1">
      <alignment horizontal="center" vertical="center"/>
      <protection locked="0"/>
    </xf>
    <xf numFmtId="3" fontId="4" fillId="0" borderId="25" xfId="13" applyNumberFormat="1" applyFont="1" applyBorder="1" applyAlignment="1" applyProtection="1">
      <alignment horizontal="right" vertical="center"/>
      <protection locked="0"/>
    </xf>
    <xf numFmtId="168" fontId="4" fillId="0" borderId="25" xfId="0" applyNumberFormat="1" applyFont="1" applyBorder="1" applyAlignment="1" applyProtection="1">
      <alignment horizontal="center" vertical="center"/>
      <protection locked="0"/>
    </xf>
    <xf numFmtId="169" fontId="4" fillId="0" borderId="25" xfId="13" applyNumberFormat="1" applyFont="1" applyBorder="1" applyAlignment="1">
      <alignment horizontal="right" vertical="center"/>
    </xf>
    <xf numFmtId="0" fontId="4" fillId="0" borderId="65" xfId="0" applyFont="1" applyBorder="1" applyAlignment="1">
      <alignment vertical="center"/>
    </xf>
    <xf numFmtId="3" fontId="4" fillId="7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25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9" fillId="0" borderId="0" xfId="0" applyFont="1" applyAlignment="1">
      <alignment vertical="center"/>
    </xf>
    <xf numFmtId="1" fontId="15" fillId="0" borderId="25" xfId="0" applyNumberFormat="1" applyFont="1" applyBorder="1" applyAlignment="1">
      <alignment horizontal="center" vertical="center"/>
    </xf>
    <xf numFmtId="3" fontId="15" fillId="0" borderId="25" xfId="0" applyNumberFormat="1" applyFont="1" applyBorder="1" applyAlignment="1">
      <alignment horizontal="right" vertical="center"/>
    </xf>
    <xf numFmtId="168" fontId="15" fillId="0" borderId="25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3" fontId="4" fillId="0" borderId="25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3" fontId="4" fillId="7" borderId="9" xfId="13" applyNumberFormat="1" applyFont="1" applyFill="1" applyBorder="1" applyAlignment="1" applyProtection="1">
      <alignment horizontal="right" vertical="center"/>
      <protection locked="0"/>
    </xf>
    <xf numFmtId="3" fontId="4" fillId="7" borderId="15" xfId="0" applyNumberFormat="1" applyFont="1" applyFill="1" applyBorder="1" applyAlignment="1" applyProtection="1">
      <alignment horizontal="right" vertical="center"/>
      <protection locked="0"/>
    </xf>
    <xf numFmtId="1" fontId="4" fillId="7" borderId="22" xfId="0" applyNumberFormat="1" applyFont="1" applyFill="1" applyBorder="1" applyAlignment="1" applyProtection="1">
      <alignment horizontal="center" vertical="center"/>
      <protection locked="0"/>
    </xf>
    <xf numFmtId="3" fontId="4" fillId="7" borderId="66" xfId="0" applyNumberFormat="1" applyFont="1" applyFill="1" applyBorder="1" applyAlignment="1" applyProtection="1">
      <alignment horizontal="right" vertical="center"/>
      <protection locked="0"/>
    </xf>
    <xf numFmtId="3" fontId="4" fillId="7" borderId="67" xfId="0" applyNumberFormat="1" applyFont="1" applyFill="1" applyBorder="1" applyAlignment="1" applyProtection="1">
      <alignment horizontal="right" vertical="center"/>
      <protection locked="0"/>
    </xf>
    <xf numFmtId="168" fontId="9" fillId="9" borderId="68" xfId="0" applyNumberFormat="1" applyFont="1" applyFill="1" applyBorder="1" applyAlignment="1">
      <alignment horizontal="center" vertical="center"/>
    </xf>
    <xf numFmtId="169" fontId="9" fillId="9" borderId="69" xfId="13" applyNumberFormat="1" applyFont="1" applyFill="1" applyBorder="1" applyAlignment="1">
      <alignment horizontal="right" vertical="center"/>
    </xf>
    <xf numFmtId="0" fontId="15" fillId="0" borderId="25" xfId="0" applyFont="1" applyBorder="1" applyAlignment="1">
      <alignment horizontal="left" vertical="center"/>
    </xf>
    <xf numFmtId="0" fontId="15" fillId="0" borderId="25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right" vertical="center"/>
    </xf>
    <xf numFmtId="4" fontId="4" fillId="0" borderId="0" xfId="13" applyNumberFormat="1" applyFont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0" fontId="4" fillId="0" borderId="27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63" xfId="0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3" fontId="9" fillId="0" borderId="0" xfId="0" quotePrefix="1" applyNumberFormat="1" applyFont="1" applyAlignment="1">
      <alignment horizontal="center" vertical="center"/>
    </xf>
    <xf numFmtId="3" fontId="29" fillId="0" borderId="16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vertical="center"/>
    </xf>
    <xf numFmtId="1" fontId="14" fillId="0" borderId="0" xfId="0" applyNumberFormat="1" applyFont="1" applyAlignment="1">
      <alignment horizontal="center" vertical="center"/>
    </xf>
    <xf numFmtId="170" fontId="13" fillId="9" borderId="7" xfId="0" applyNumberFormat="1" applyFont="1" applyFill="1" applyBorder="1" applyAlignment="1">
      <alignment horizontal="center" vertical="center"/>
    </xf>
    <xf numFmtId="171" fontId="13" fillId="0" borderId="0" xfId="0" applyNumberFormat="1" applyFont="1" applyAlignment="1">
      <alignment horizontal="center" vertical="center"/>
    </xf>
    <xf numFmtId="169" fontId="13" fillId="9" borderId="7" xfId="0" applyNumberFormat="1" applyFont="1" applyFill="1" applyBorder="1" applyAlignment="1">
      <alignment horizontal="right" vertical="center"/>
    </xf>
    <xf numFmtId="0" fontId="13" fillId="0" borderId="64" xfId="0" applyFont="1" applyBorder="1" applyAlignment="1">
      <alignment vertical="center"/>
    </xf>
    <xf numFmtId="1" fontId="28" fillId="0" borderId="0" xfId="0" applyNumberFormat="1" applyFont="1" applyAlignment="1">
      <alignment horizontal="center" vertical="center"/>
    </xf>
    <xf numFmtId="172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3" fontId="15" fillId="0" borderId="0" xfId="13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69" fontId="13" fillId="0" borderId="0" xfId="0" applyNumberFormat="1" applyFont="1" applyAlignment="1">
      <alignment horizontal="right" vertical="center"/>
    </xf>
    <xf numFmtId="170" fontId="13" fillId="0" borderId="0" xfId="0" applyNumberFormat="1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170" fontId="14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3" fontId="14" fillId="9" borderId="13" xfId="0" applyNumberFormat="1" applyFont="1" applyFill="1" applyBorder="1" applyAlignment="1">
      <alignment horizontal="right" vertical="center"/>
    </xf>
    <xf numFmtId="167" fontId="10" fillId="0" borderId="0" xfId="13" applyNumberFormat="1" applyFont="1" applyAlignment="1">
      <alignment vertical="center"/>
    </xf>
    <xf numFmtId="165" fontId="10" fillId="0" borderId="0" xfId="13" applyNumberFormat="1" applyFont="1" applyAlignment="1">
      <alignment horizontal="center" vertical="center"/>
    </xf>
    <xf numFmtId="3" fontId="13" fillId="0" borderId="0" xfId="13" applyNumberFormat="1" applyFont="1" applyAlignment="1">
      <alignment horizontal="center" vertical="center"/>
    </xf>
    <xf numFmtId="3" fontId="13" fillId="7" borderId="7" xfId="13" applyNumberFormat="1" applyFont="1" applyFill="1" applyBorder="1" applyAlignment="1" applyProtection="1">
      <alignment horizontal="right" vertical="center"/>
      <protection locked="0"/>
    </xf>
    <xf numFmtId="16" fontId="9" fillId="0" borderId="0" xfId="0" quotePrefix="1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0" fontId="15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centerContinuous" vertical="center"/>
    </xf>
    <xf numFmtId="3" fontId="13" fillId="0" borderId="0" xfId="0" applyNumberFormat="1" applyFont="1" applyAlignment="1">
      <alignment horizontal="center" vertical="center"/>
    </xf>
    <xf numFmtId="169" fontId="14" fillId="9" borderId="13" xfId="0" applyNumberFormat="1" applyFont="1" applyFill="1" applyBorder="1" applyAlignment="1">
      <alignment horizontal="right" vertical="center"/>
    </xf>
    <xf numFmtId="49" fontId="14" fillId="0" borderId="0" xfId="0" applyNumberFormat="1" applyFont="1" applyAlignment="1">
      <alignment horizontal="centerContinuous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10" fontId="4" fillId="9" borderId="9" xfId="8" applyNumberFormat="1" applyFont="1" applyFill="1" applyBorder="1" applyAlignment="1">
      <alignment horizontal="center" vertical="center"/>
    </xf>
    <xf numFmtId="14" fontId="4" fillId="7" borderId="7" xfId="0" applyNumberFormat="1" applyFont="1" applyFill="1" applyBorder="1" applyAlignment="1" applyProtection="1">
      <alignment horizontal="left" vertical="center"/>
      <protection locked="0"/>
    </xf>
    <xf numFmtId="0" fontId="4" fillId="7" borderId="7" xfId="0" applyFont="1" applyFill="1" applyBorder="1" applyAlignment="1" applyProtection="1">
      <alignment vertical="center"/>
      <protection locked="0"/>
    </xf>
    <xf numFmtId="0" fontId="4" fillId="7" borderId="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2" fontId="4" fillId="7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0" fillId="0" borderId="31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7" fillId="5" borderId="0" xfId="12" applyFill="1" applyProtection="1">
      <protection locked="0" hidden="1"/>
    </xf>
    <xf numFmtId="0" fontId="9" fillId="10" borderId="70" xfId="12" applyFont="1" applyFill="1" applyBorder="1" applyAlignment="1" applyProtection="1">
      <alignment vertical="center"/>
      <protection locked="0" hidden="1"/>
    </xf>
    <xf numFmtId="49" fontId="9" fillId="10" borderId="71" xfId="12" applyNumberFormat="1" applyFont="1" applyFill="1" applyBorder="1" applyAlignment="1" applyProtection="1">
      <alignment vertical="center"/>
      <protection locked="0" hidden="1"/>
    </xf>
    <xf numFmtId="0" fontId="9" fillId="10" borderId="71" xfId="12" applyFont="1" applyFill="1" applyBorder="1" applyAlignment="1" applyProtection="1">
      <alignment vertical="center"/>
      <protection locked="0" hidden="1"/>
    </xf>
    <xf numFmtId="0" fontId="9" fillId="10" borderId="69" xfId="12" applyFont="1" applyFill="1" applyBorder="1" applyAlignment="1" applyProtection="1">
      <alignment vertical="center"/>
      <protection locked="0" hidden="1"/>
    </xf>
    <xf numFmtId="0" fontId="9" fillId="10" borderId="72" xfId="12" applyFont="1" applyFill="1" applyBorder="1" applyProtection="1">
      <protection locked="0" hidden="1"/>
    </xf>
    <xf numFmtId="0" fontId="4" fillId="10" borderId="72" xfId="12" applyFont="1" applyFill="1" applyBorder="1" applyAlignment="1" applyProtection="1">
      <alignment vertical="center"/>
      <protection locked="0" hidden="1"/>
    </xf>
    <xf numFmtId="0" fontId="9" fillId="10" borderId="72" xfId="12" applyFont="1" applyFill="1" applyBorder="1" applyAlignment="1" applyProtection="1">
      <alignment vertical="center"/>
      <protection locked="0" hidden="1"/>
    </xf>
    <xf numFmtId="49" fontId="9" fillId="10" borderId="72" xfId="12" applyNumberFormat="1" applyFont="1" applyFill="1" applyBorder="1" applyAlignment="1" applyProtection="1">
      <alignment vertical="center"/>
      <protection locked="0" hidden="1"/>
    </xf>
    <xf numFmtId="0" fontId="47" fillId="10" borderId="73" xfId="12" applyFill="1" applyBorder="1" applyProtection="1">
      <protection locked="0" hidden="1"/>
    </xf>
    <xf numFmtId="0" fontId="9" fillId="11" borderId="74" xfId="1" applyFont="1" applyFill="1" applyBorder="1" applyAlignment="1" applyProtection="1">
      <alignment vertical="center"/>
      <protection locked="0" hidden="1"/>
    </xf>
    <xf numFmtId="0" fontId="9" fillId="11" borderId="75" xfId="1" applyFont="1" applyFill="1" applyBorder="1" applyAlignment="1" applyProtection="1">
      <alignment vertical="center"/>
      <protection locked="0" hidden="1"/>
    </xf>
    <xf numFmtId="0" fontId="9" fillId="11" borderId="76" xfId="1" applyFont="1" applyFill="1" applyBorder="1" applyAlignment="1" applyProtection="1">
      <alignment vertical="center"/>
      <protection locked="0" hidden="1"/>
    </xf>
    <xf numFmtId="0" fontId="9" fillId="12" borderId="77" xfId="12" applyFont="1" applyFill="1" applyBorder="1" applyAlignment="1" applyProtection="1">
      <alignment vertical="center"/>
      <protection locked="0" hidden="1"/>
    </xf>
    <xf numFmtId="0" fontId="4" fillId="12" borderId="72" xfId="12" applyFont="1" applyFill="1" applyBorder="1" applyAlignment="1" applyProtection="1">
      <alignment vertical="center"/>
      <protection locked="0" hidden="1"/>
    </xf>
    <xf numFmtId="0" fontId="4" fillId="12" borderId="73" xfId="12" applyFont="1" applyFill="1" applyBorder="1" applyAlignment="1" applyProtection="1">
      <alignment vertical="center"/>
      <protection locked="0" hidden="1"/>
    </xf>
    <xf numFmtId="0" fontId="4" fillId="10" borderId="43" xfId="12" applyFont="1" applyFill="1" applyBorder="1" applyAlignment="1" applyProtection="1">
      <alignment vertical="center"/>
      <protection locked="0" hidden="1"/>
    </xf>
    <xf numFmtId="0" fontId="4" fillId="10" borderId="0" xfId="12" applyFont="1" applyFill="1" applyAlignment="1" applyProtection="1">
      <alignment vertical="center"/>
      <protection locked="0" hidden="1"/>
    </xf>
    <xf numFmtId="0" fontId="47" fillId="10" borderId="44" xfId="12" applyFill="1" applyBorder="1" applyProtection="1">
      <protection locked="0" hidden="1"/>
    </xf>
    <xf numFmtId="0" fontId="9" fillId="12" borderId="43" xfId="12" applyFont="1" applyFill="1" applyBorder="1" applyAlignment="1" applyProtection="1">
      <alignment horizontal="left" vertical="center"/>
      <protection locked="0" hidden="1"/>
    </xf>
    <xf numFmtId="0" fontId="4" fillId="12" borderId="0" xfId="12" applyFont="1" applyFill="1" applyAlignment="1" applyProtection="1">
      <alignment vertical="center"/>
      <protection locked="0" hidden="1"/>
    </xf>
    <xf numFmtId="0" fontId="4" fillId="12" borderId="44" xfId="12" applyFont="1" applyFill="1" applyBorder="1" applyAlignment="1" applyProtection="1">
      <alignment vertical="center"/>
      <protection locked="0" hidden="1"/>
    </xf>
    <xf numFmtId="0" fontId="9" fillId="10" borderId="43" xfId="12" applyFont="1" applyFill="1" applyBorder="1" applyAlignment="1" applyProtection="1">
      <alignment vertical="center"/>
      <protection locked="0" hidden="1"/>
    </xf>
    <xf numFmtId="0" fontId="47" fillId="10" borderId="0" xfId="12" applyFill="1" applyProtection="1">
      <protection locked="0" hidden="1"/>
    </xf>
    <xf numFmtId="49" fontId="30" fillId="10" borderId="0" xfId="12" applyNumberFormat="1" applyFont="1" applyFill="1" applyAlignment="1" applyProtection="1">
      <alignment horizontal="center" vertical="center"/>
      <protection locked="0" hidden="1"/>
    </xf>
    <xf numFmtId="49" fontId="9" fillId="13" borderId="15" xfId="12" applyNumberFormat="1" applyFont="1" applyFill="1" applyBorder="1" applyAlignment="1" applyProtection="1">
      <alignment horizontal="center" vertical="center"/>
      <protection locked="0" hidden="1"/>
    </xf>
    <xf numFmtId="0" fontId="30" fillId="10" borderId="0" xfId="12" applyFont="1" applyFill="1" applyAlignment="1" applyProtection="1">
      <alignment vertical="center"/>
      <protection locked="0" hidden="1"/>
    </xf>
    <xf numFmtId="0" fontId="9" fillId="10" borderId="0" xfId="12" applyFont="1" applyFill="1" applyAlignment="1" applyProtection="1">
      <alignment vertical="center"/>
      <protection locked="0" hidden="1"/>
    </xf>
    <xf numFmtId="0" fontId="9" fillId="12" borderId="0" xfId="12" applyFont="1" applyFill="1" applyAlignment="1" applyProtection="1">
      <alignment vertical="center"/>
      <protection locked="0" hidden="1"/>
    </xf>
    <xf numFmtId="0" fontId="9" fillId="10" borderId="43" xfId="12" applyFont="1" applyFill="1" applyBorder="1" applyAlignment="1" applyProtection="1">
      <alignment horizontal="left"/>
      <protection locked="0" hidden="1"/>
    </xf>
    <xf numFmtId="0" fontId="9" fillId="13" borderId="22" xfId="12" applyFont="1" applyFill="1" applyBorder="1" applyAlignment="1" applyProtection="1">
      <alignment horizontal="center" vertical="center"/>
      <protection locked="0" hidden="1"/>
    </xf>
    <xf numFmtId="0" fontId="9" fillId="12" borderId="43" xfId="12" applyFont="1" applyFill="1" applyBorder="1" applyAlignment="1" applyProtection="1">
      <alignment horizontal="right" vertical="center"/>
      <protection locked="0" hidden="1"/>
    </xf>
    <xf numFmtId="49" fontId="9" fillId="12" borderId="0" xfId="12" applyNumberFormat="1" applyFont="1" applyFill="1" applyAlignment="1" applyProtection="1">
      <alignment horizontal="center"/>
      <protection locked="0" hidden="1"/>
    </xf>
    <xf numFmtId="14" fontId="9" fillId="13" borderId="9" xfId="12" applyNumberFormat="1" applyFont="1" applyFill="1" applyBorder="1" applyAlignment="1" applyProtection="1">
      <alignment vertical="center"/>
      <protection locked="0" hidden="1"/>
    </xf>
    <xf numFmtId="0" fontId="47" fillId="12" borderId="44" xfId="12" applyFill="1" applyBorder="1" applyProtection="1">
      <protection locked="0" hidden="1"/>
    </xf>
    <xf numFmtId="49" fontId="9" fillId="10" borderId="0" xfId="12" applyNumberFormat="1" applyFont="1" applyFill="1" applyAlignment="1" applyProtection="1">
      <alignment horizontal="left" vertical="center"/>
      <protection locked="0" hidden="1"/>
    </xf>
    <xf numFmtId="49" fontId="9" fillId="10" borderId="0" xfId="12" applyNumberFormat="1" applyFont="1" applyFill="1" applyAlignment="1" applyProtection="1">
      <alignment horizontal="center" vertical="center"/>
      <protection locked="0" hidden="1"/>
    </xf>
    <xf numFmtId="0" fontId="10" fillId="10" borderId="0" xfId="3" applyFont="1" applyFill="1" applyBorder="1" applyProtection="1">
      <protection locked="0" hidden="1"/>
    </xf>
    <xf numFmtId="0" fontId="9" fillId="10" borderId="0" xfId="12" applyFont="1" applyFill="1" applyAlignment="1" applyProtection="1">
      <alignment horizontal="right"/>
      <protection locked="0" hidden="1"/>
    </xf>
    <xf numFmtId="14" fontId="10" fillId="10" borderId="0" xfId="3" applyNumberFormat="1" applyFont="1" applyFill="1" applyBorder="1" applyProtection="1">
      <protection locked="0" hidden="1"/>
    </xf>
    <xf numFmtId="0" fontId="47" fillId="12" borderId="43" xfId="12" applyFill="1" applyBorder="1" applyProtection="1">
      <protection locked="0" hidden="1"/>
    </xf>
    <xf numFmtId="0" fontId="47" fillId="12" borderId="0" xfId="12" applyFill="1" applyProtection="1">
      <protection locked="0" hidden="1"/>
    </xf>
    <xf numFmtId="0" fontId="31" fillId="12" borderId="43" xfId="12" applyFont="1" applyFill="1" applyBorder="1" applyAlignment="1" applyProtection="1">
      <alignment horizontal="right"/>
      <protection locked="0" hidden="1"/>
    </xf>
    <xf numFmtId="49" fontId="30" fillId="12" borderId="0" xfId="12" applyNumberFormat="1" applyFont="1" applyFill="1" applyAlignment="1" applyProtection="1">
      <alignment horizontal="center" vertical="center"/>
      <protection locked="0" hidden="1"/>
    </xf>
    <xf numFmtId="0" fontId="9" fillId="12" borderId="44" xfId="12" applyFont="1" applyFill="1" applyBorder="1" applyAlignment="1" applyProtection="1">
      <alignment vertical="center"/>
      <protection locked="0" hidden="1"/>
    </xf>
    <xf numFmtId="2" fontId="9" fillId="13" borderId="9" xfId="12" applyNumberFormat="1" applyFont="1" applyFill="1" applyBorder="1" applyAlignment="1" applyProtection="1">
      <alignment vertical="center"/>
      <protection locked="0" hidden="1"/>
    </xf>
    <xf numFmtId="0" fontId="9" fillId="10" borderId="27" xfId="12" applyFont="1" applyFill="1" applyBorder="1" applyAlignment="1" applyProtection="1">
      <alignment vertical="center"/>
      <protection locked="0" hidden="1"/>
    </xf>
    <xf numFmtId="0" fontId="9" fillId="10" borderId="26" xfId="12" applyFont="1" applyFill="1" applyBorder="1" applyAlignment="1" applyProtection="1">
      <alignment vertical="center"/>
      <protection locked="0" hidden="1"/>
    </xf>
    <xf numFmtId="0" fontId="47" fillId="10" borderId="41" xfId="12" applyFill="1" applyBorder="1" applyProtection="1">
      <protection locked="0" hidden="1"/>
    </xf>
    <xf numFmtId="0" fontId="9" fillId="12" borderId="43" xfId="12" applyFont="1" applyFill="1" applyBorder="1" applyAlignment="1" applyProtection="1">
      <alignment horizontal="left"/>
      <protection locked="0" hidden="1"/>
    </xf>
    <xf numFmtId="0" fontId="9" fillId="12" borderId="44" xfId="12" applyFont="1" applyFill="1" applyBorder="1" applyAlignment="1" applyProtection="1">
      <alignment horizontal="center" vertical="center"/>
      <protection locked="0" hidden="1"/>
    </xf>
    <xf numFmtId="0" fontId="9" fillId="10" borderId="31" xfId="12" applyFont="1" applyFill="1" applyBorder="1" applyAlignment="1" applyProtection="1">
      <alignment vertical="center"/>
      <protection locked="0" hidden="1"/>
    </xf>
    <xf numFmtId="14" fontId="9" fillId="13" borderId="9" xfId="12" applyNumberFormat="1" applyFont="1" applyFill="1" applyBorder="1" applyAlignment="1" applyProtection="1">
      <alignment horizontal="center" vertical="center"/>
      <protection locked="0" hidden="1"/>
    </xf>
    <xf numFmtId="0" fontId="9" fillId="13" borderId="9" xfId="12" applyFont="1" applyFill="1" applyBorder="1" applyAlignment="1" applyProtection="1">
      <alignment horizontal="center" vertical="center"/>
      <protection locked="0" hidden="1"/>
    </xf>
    <xf numFmtId="0" fontId="47" fillId="13" borderId="41" xfId="12" applyFill="1" applyBorder="1" applyAlignment="1" applyProtection="1">
      <alignment horizontal="center"/>
      <protection locked="0" hidden="1"/>
    </xf>
    <xf numFmtId="0" fontId="9" fillId="12" borderId="43" xfId="12" applyFont="1" applyFill="1" applyBorder="1" applyAlignment="1" applyProtection="1">
      <alignment vertical="center"/>
      <protection locked="0" hidden="1"/>
    </xf>
    <xf numFmtId="0" fontId="9" fillId="10" borderId="35" xfId="12" applyFont="1" applyFill="1" applyBorder="1" applyAlignment="1" applyProtection="1">
      <alignment vertical="center"/>
      <protection locked="0" hidden="1"/>
    </xf>
    <xf numFmtId="0" fontId="47" fillId="12" borderId="74" xfId="12" applyFill="1" applyBorder="1" applyProtection="1">
      <protection locked="0" hidden="1"/>
    </xf>
    <xf numFmtId="0" fontId="4" fillId="12" borderId="75" xfId="12" applyFont="1" applyFill="1" applyBorder="1" applyAlignment="1" applyProtection="1">
      <alignment vertical="center"/>
      <protection locked="0" hidden="1"/>
    </xf>
    <xf numFmtId="0" fontId="4" fillId="12" borderId="76" xfId="12" applyFont="1" applyFill="1" applyBorder="1" applyAlignment="1" applyProtection="1">
      <alignment vertical="center"/>
      <protection locked="0" hidden="1"/>
    </xf>
    <xf numFmtId="0" fontId="4" fillId="10" borderId="74" xfId="12" applyFont="1" applyFill="1" applyBorder="1" applyAlignment="1" applyProtection="1">
      <alignment vertical="center"/>
      <protection locked="0" hidden="1"/>
    </xf>
    <xf numFmtId="0" fontId="4" fillId="10" borderId="75" xfId="12" applyFont="1" applyFill="1" applyBorder="1" applyAlignment="1" applyProtection="1">
      <alignment vertical="center"/>
      <protection locked="0" hidden="1"/>
    </xf>
    <xf numFmtId="0" fontId="9" fillId="10" borderId="75" xfId="12" applyFont="1" applyFill="1" applyBorder="1" applyAlignment="1" applyProtection="1">
      <alignment vertical="center"/>
      <protection locked="0" hidden="1"/>
    </xf>
    <xf numFmtId="0" fontId="47" fillId="10" borderId="76" xfId="12" applyFill="1" applyBorder="1" applyProtection="1">
      <protection locked="0" hidden="1"/>
    </xf>
    <xf numFmtId="0" fontId="9" fillId="10" borderId="15" xfId="12" applyFont="1" applyFill="1" applyBorder="1" applyAlignment="1" applyProtection="1">
      <alignment horizontal="center" vertical="top" wrapText="1"/>
      <protection locked="0" hidden="1"/>
    </xf>
    <xf numFmtId="0" fontId="31" fillId="5" borderId="70" xfId="12" applyFont="1" applyFill="1" applyBorder="1" applyProtection="1">
      <protection locked="0" hidden="1"/>
    </xf>
    <xf numFmtId="0" fontId="47" fillId="15" borderId="71" xfId="12" applyFill="1" applyBorder="1" applyProtection="1">
      <protection locked="0" hidden="1"/>
    </xf>
    <xf numFmtId="0" fontId="47" fillId="15" borderId="73" xfId="12" applyFill="1" applyBorder="1" applyProtection="1">
      <protection locked="0" hidden="1"/>
    </xf>
    <xf numFmtId="173" fontId="47" fillId="15" borderId="71" xfId="12" applyNumberFormat="1" applyFill="1" applyBorder="1" applyProtection="1">
      <protection locked="0" hidden="1"/>
    </xf>
    <xf numFmtId="174" fontId="47" fillId="15" borderId="71" xfId="12" applyNumberFormat="1" applyFill="1" applyBorder="1" applyProtection="1">
      <protection locked="0" hidden="1"/>
    </xf>
    <xf numFmtId="0" fontId="47" fillId="15" borderId="69" xfId="12" applyFill="1" applyBorder="1" applyProtection="1">
      <protection locked="0" hidden="1"/>
    </xf>
    <xf numFmtId="0" fontId="47" fillId="14" borderId="83" xfId="12" applyFill="1" applyBorder="1" applyAlignment="1" applyProtection="1">
      <alignment horizontal="left"/>
      <protection locked="0" hidden="1"/>
    </xf>
    <xf numFmtId="168" fontId="47" fillId="14" borderId="79" xfId="12" applyNumberFormat="1" applyFill="1" applyBorder="1" applyAlignment="1" applyProtection="1">
      <alignment horizontal="center"/>
      <protection locked="0" hidden="1"/>
    </xf>
    <xf numFmtId="4" fontId="47" fillId="14" borderId="79" xfId="12" applyNumberFormat="1" applyFill="1" applyBorder="1" applyAlignment="1" applyProtection="1">
      <alignment horizontal="center"/>
      <protection locked="0" hidden="1"/>
    </xf>
    <xf numFmtId="4" fontId="47" fillId="5" borderId="84" xfId="12" applyNumberFormat="1" applyFill="1" applyBorder="1" applyAlignment="1" applyProtection="1">
      <alignment horizontal="center"/>
      <protection locked="0" hidden="1"/>
    </xf>
    <xf numFmtId="168" fontId="47" fillId="13" borderId="65" xfId="12" applyNumberFormat="1" applyFill="1" applyBorder="1" applyAlignment="1" applyProtection="1">
      <alignment horizontal="center"/>
      <protection locked="0" hidden="1"/>
    </xf>
    <xf numFmtId="0" fontId="47" fillId="13" borderId="65" xfId="12" applyFill="1" applyBorder="1" applyAlignment="1" applyProtection="1">
      <alignment horizontal="center"/>
      <protection locked="0" hidden="1"/>
    </xf>
    <xf numFmtId="4" fontId="47" fillId="13" borderId="18" xfId="12" applyNumberFormat="1" applyFill="1" applyBorder="1" applyAlignment="1" applyProtection="1">
      <alignment horizontal="center"/>
      <protection locked="0" hidden="1"/>
    </xf>
    <xf numFmtId="4" fontId="47" fillId="13" borderId="85" xfId="12" applyNumberFormat="1" applyFill="1" applyBorder="1" applyAlignment="1" applyProtection="1">
      <alignment horizontal="center"/>
      <protection locked="0" hidden="1"/>
    </xf>
    <xf numFmtId="4" fontId="47" fillId="5" borderId="18" xfId="12" applyNumberFormat="1" applyFill="1" applyBorder="1" applyAlignment="1" applyProtection="1">
      <alignment horizontal="center"/>
      <protection locked="0" hidden="1"/>
    </xf>
    <xf numFmtId="0" fontId="47" fillId="14" borderId="40" xfId="12" applyFill="1" applyBorder="1" applyAlignment="1" applyProtection="1">
      <alignment horizontal="left"/>
      <protection locked="0" hidden="1"/>
    </xf>
    <xf numFmtId="168" fontId="47" fillId="14" borderId="9" xfId="12" applyNumberFormat="1" applyFill="1" applyBorder="1" applyAlignment="1" applyProtection="1">
      <alignment horizontal="center"/>
      <protection locked="0" hidden="1"/>
    </xf>
    <xf numFmtId="4" fontId="47" fillId="14" borderId="9" xfId="12" applyNumberFormat="1" applyFill="1" applyBorder="1" applyAlignment="1" applyProtection="1">
      <alignment horizontal="center"/>
      <protection locked="0" hidden="1"/>
    </xf>
    <xf numFmtId="4" fontId="47" fillId="5" borderId="41" xfId="12" applyNumberFormat="1" applyFill="1" applyBorder="1" applyAlignment="1" applyProtection="1">
      <alignment horizontal="center"/>
      <protection locked="0" hidden="1"/>
    </xf>
    <xf numFmtId="168" fontId="47" fillId="13" borderId="24" xfId="12" applyNumberFormat="1" applyFill="1" applyBorder="1" applyAlignment="1" applyProtection="1">
      <alignment horizontal="center"/>
      <protection locked="0" hidden="1"/>
    </xf>
    <xf numFmtId="0" fontId="47" fillId="13" borderId="24" xfId="12" applyFill="1" applyBorder="1" applyAlignment="1" applyProtection="1">
      <alignment horizontal="center"/>
      <protection locked="0" hidden="1"/>
    </xf>
    <xf numFmtId="4" fontId="47" fillId="13" borderId="9" xfId="12" applyNumberFormat="1" applyFill="1" applyBorder="1" applyAlignment="1" applyProtection="1">
      <alignment horizontal="center"/>
      <protection locked="0" hidden="1"/>
    </xf>
    <xf numFmtId="0" fontId="47" fillId="14" borderId="33" xfId="12" applyFill="1" applyBorder="1" applyAlignment="1" applyProtection="1">
      <alignment horizontal="left"/>
      <protection locked="0" hidden="1"/>
    </xf>
    <xf numFmtId="168" fontId="47" fillId="13" borderId="63" xfId="12" applyNumberFormat="1" applyFill="1" applyBorder="1" applyAlignment="1" applyProtection="1">
      <alignment horizontal="center"/>
      <protection locked="0" hidden="1"/>
    </xf>
    <xf numFmtId="0" fontId="47" fillId="13" borderId="63" xfId="12" applyFill="1" applyBorder="1" applyAlignment="1" applyProtection="1">
      <alignment horizontal="center"/>
      <protection locked="0" hidden="1"/>
    </xf>
    <xf numFmtId="4" fontId="47" fillId="13" borderId="15" xfId="12" applyNumberFormat="1" applyFill="1" applyBorder="1" applyAlignment="1" applyProtection="1">
      <alignment horizontal="center"/>
      <protection locked="0" hidden="1"/>
    </xf>
    <xf numFmtId="168" fontId="47" fillId="14" borderId="24" xfId="12" applyNumberFormat="1" applyFill="1" applyBorder="1" applyAlignment="1" applyProtection="1">
      <alignment horizontal="center"/>
      <protection locked="0" hidden="1"/>
    </xf>
    <xf numFmtId="168" fontId="47" fillId="13" borderId="40" xfId="12" applyNumberFormat="1" applyFill="1" applyBorder="1" applyAlignment="1" applyProtection="1">
      <alignment horizontal="center"/>
      <protection locked="0" hidden="1"/>
    </xf>
    <xf numFmtId="0" fontId="47" fillId="13" borderId="9" xfId="12" applyFill="1" applyBorder="1" applyAlignment="1" applyProtection="1">
      <alignment horizontal="center"/>
      <protection locked="0" hidden="1"/>
    </xf>
    <xf numFmtId="168" fontId="47" fillId="14" borderId="15" xfId="12" applyNumberFormat="1" applyFill="1" applyBorder="1" applyAlignment="1" applyProtection="1">
      <alignment horizontal="center"/>
      <protection locked="0" hidden="1"/>
    </xf>
    <xf numFmtId="4" fontId="47" fillId="14" borderId="15" xfId="12" applyNumberFormat="1" applyFill="1" applyBorder="1" applyAlignment="1" applyProtection="1">
      <alignment horizontal="center"/>
      <protection locked="0" hidden="1"/>
    </xf>
    <xf numFmtId="4" fontId="47" fillId="5" borderId="87" xfId="12" applyNumberFormat="1" applyFill="1" applyBorder="1" applyAlignment="1" applyProtection="1">
      <alignment horizontal="center"/>
      <protection locked="0" hidden="1"/>
    </xf>
    <xf numFmtId="0" fontId="47" fillId="5" borderId="70" xfId="12" applyFill="1" applyBorder="1" applyAlignment="1" applyProtection="1">
      <alignment horizontal="left"/>
      <protection locked="0" hidden="1"/>
    </xf>
    <xf numFmtId="168" fontId="31" fillId="5" borderId="62" xfId="12" applyNumberFormat="1" applyFont="1" applyFill="1" applyBorder="1" applyAlignment="1" applyProtection="1">
      <alignment horizontal="center"/>
      <protection locked="0" hidden="1"/>
    </xf>
    <xf numFmtId="4" fontId="31" fillId="5" borderId="88" xfId="12" applyNumberFormat="1" applyFont="1" applyFill="1" applyBorder="1" applyAlignment="1" applyProtection="1">
      <alignment horizontal="center"/>
      <protection locked="0" hidden="1"/>
    </xf>
    <xf numFmtId="4" fontId="31" fillId="5" borderId="89" xfId="12" applyNumberFormat="1" applyFont="1" applyFill="1" applyBorder="1" applyAlignment="1" applyProtection="1">
      <alignment horizontal="center"/>
      <protection locked="0" hidden="1"/>
    </xf>
    <xf numFmtId="4" fontId="31" fillId="15" borderId="62" xfId="12" applyNumberFormat="1" applyFont="1" applyFill="1" applyBorder="1" applyAlignment="1" applyProtection="1">
      <alignment horizontal="center"/>
      <protection locked="0" hidden="1"/>
    </xf>
    <xf numFmtId="168" fontId="31" fillId="5" borderId="71" xfId="12" applyNumberFormat="1" applyFont="1" applyFill="1" applyBorder="1" applyAlignment="1" applyProtection="1">
      <alignment horizontal="center"/>
      <protection locked="0" hidden="1"/>
    </xf>
    <xf numFmtId="4" fontId="31" fillId="5" borderId="71" xfId="12" applyNumberFormat="1" applyFont="1" applyFill="1" applyBorder="1" applyAlignment="1" applyProtection="1">
      <alignment horizontal="center"/>
      <protection locked="0" hidden="1"/>
    </xf>
    <xf numFmtId="4" fontId="47" fillId="16" borderId="70" xfId="12" applyNumberFormat="1" applyFill="1" applyBorder="1" applyAlignment="1" applyProtection="1">
      <alignment horizontal="center"/>
      <protection locked="0" hidden="1"/>
    </xf>
    <xf numFmtId="0" fontId="47" fillId="5" borderId="0" xfId="12" applyFill="1" applyAlignment="1" applyProtection="1">
      <alignment horizontal="left"/>
      <protection locked="0" hidden="1"/>
    </xf>
    <xf numFmtId="168" fontId="47" fillId="5" borderId="0" xfId="12" applyNumberFormat="1" applyFill="1" applyProtection="1">
      <protection locked="0" hidden="1"/>
    </xf>
    <xf numFmtId="0" fontId="47" fillId="5" borderId="0" xfId="12" applyFill="1" applyAlignment="1" applyProtection="1">
      <alignment horizontal="center"/>
      <protection locked="0" hidden="1"/>
    </xf>
    <xf numFmtId="4" fontId="31" fillId="5" borderId="0" xfId="10" applyNumberFormat="1" applyFont="1" applyFill="1" applyAlignment="1" applyProtection="1">
      <alignment horizontal="center"/>
      <protection locked="0" hidden="1"/>
    </xf>
    <xf numFmtId="0" fontId="31" fillId="5" borderId="70" xfId="12" applyFont="1" applyFill="1" applyBorder="1" applyAlignment="1" applyProtection="1">
      <alignment horizontal="right"/>
      <protection locked="0" hidden="1"/>
    </xf>
    <xf numFmtId="0" fontId="31" fillId="5" borderId="0" xfId="12" applyFont="1" applyFill="1" applyAlignment="1" applyProtection="1">
      <alignment horizontal="left"/>
      <protection locked="0" hidden="1"/>
    </xf>
    <xf numFmtId="0" fontId="47" fillId="5" borderId="71" xfId="12" applyFill="1" applyBorder="1" applyProtection="1">
      <protection locked="0" hidden="1"/>
    </xf>
    <xf numFmtId="168" fontId="47" fillId="13" borderId="83" xfId="12" applyNumberFormat="1" applyFill="1" applyBorder="1" applyAlignment="1" applyProtection="1">
      <alignment horizontal="center"/>
      <protection locked="0" hidden="1"/>
    </xf>
    <xf numFmtId="3" fontId="47" fillId="13" borderId="90" xfId="12" applyNumberFormat="1" applyFill="1" applyBorder="1" applyAlignment="1" applyProtection="1">
      <alignment horizontal="center"/>
      <protection locked="0" hidden="1"/>
    </xf>
    <xf numFmtId="4" fontId="47" fillId="13" borderId="79" xfId="12" applyNumberFormat="1" applyFill="1" applyBorder="1" applyAlignment="1" applyProtection="1">
      <alignment horizontal="center"/>
      <protection locked="0" hidden="1"/>
    </xf>
    <xf numFmtId="3" fontId="47" fillId="13" borderId="9" xfId="12" applyNumberFormat="1" applyFill="1" applyBorder="1" applyAlignment="1" applyProtection="1">
      <alignment horizontal="center"/>
      <protection locked="0" hidden="1"/>
    </xf>
    <xf numFmtId="3" fontId="47" fillId="13" borderId="65" xfId="12" applyNumberFormat="1" applyFill="1" applyBorder="1" applyAlignment="1" applyProtection="1">
      <alignment horizontal="center"/>
      <protection locked="0" hidden="1"/>
    </xf>
    <xf numFmtId="3" fontId="47" fillId="13" borderId="24" xfId="12" applyNumberFormat="1" applyFill="1" applyBorder="1" applyAlignment="1" applyProtection="1">
      <alignment horizontal="center"/>
      <protection locked="0" hidden="1"/>
    </xf>
    <xf numFmtId="0" fontId="47" fillId="14" borderId="60" xfId="12" applyFill="1" applyBorder="1" applyAlignment="1" applyProtection="1">
      <alignment horizontal="left"/>
      <protection locked="0" hidden="1"/>
    </xf>
    <xf numFmtId="168" fontId="47" fillId="14" borderId="91" xfId="12" applyNumberFormat="1" applyFill="1" applyBorder="1" applyAlignment="1" applyProtection="1">
      <alignment horizontal="center"/>
      <protection locked="0" hidden="1"/>
    </xf>
    <xf numFmtId="4" fontId="47" fillId="14" borderId="91" xfId="12" applyNumberFormat="1" applyFill="1" applyBorder="1" applyAlignment="1" applyProtection="1">
      <alignment horizontal="center"/>
      <protection locked="0" hidden="1"/>
    </xf>
    <xf numFmtId="168" fontId="47" fillId="13" borderId="60" xfId="12" applyNumberFormat="1" applyFill="1" applyBorder="1" applyAlignment="1" applyProtection="1">
      <alignment horizontal="center"/>
      <protection locked="0" hidden="1"/>
    </xf>
    <xf numFmtId="3" fontId="47" fillId="13" borderId="92" xfId="12" applyNumberFormat="1" applyFill="1" applyBorder="1" applyAlignment="1" applyProtection="1">
      <alignment horizontal="center"/>
      <protection locked="0" hidden="1"/>
    </xf>
    <xf numFmtId="4" fontId="47" fillId="13" borderId="91" xfId="12" applyNumberFormat="1" applyFill="1" applyBorder="1" applyAlignment="1" applyProtection="1">
      <alignment horizontal="center"/>
      <protection locked="0" hidden="1"/>
    </xf>
    <xf numFmtId="0" fontId="47" fillId="5" borderId="74" xfId="12" applyFill="1" applyBorder="1" applyAlignment="1" applyProtection="1">
      <alignment horizontal="left"/>
      <protection locked="0" hidden="1"/>
    </xf>
    <xf numFmtId="168" fontId="31" fillId="5" borderId="93" xfId="12" applyNumberFormat="1" applyFont="1" applyFill="1" applyBorder="1" applyAlignment="1" applyProtection="1">
      <alignment horizontal="center"/>
      <protection locked="0" hidden="1"/>
    </xf>
    <xf numFmtId="4" fontId="47" fillId="5" borderId="75" xfId="12" applyNumberFormat="1" applyFill="1" applyBorder="1" applyAlignment="1" applyProtection="1">
      <alignment horizontal="center"/>
      <protection locked="0" hidden="1"/>
    </xf>
    <xf numFmtId="4" fontId="31" fillId="16" borderId="62" xfId="12" applyNumberFormat="1" applyFont="1" applyFill="1" applyBorder="1" applyAlignment="1" applyProtection="1">
      <alignment horizontal="center"/>
      <protection locked="0" hidden="1"/>
    </xf>
    <xf numFmtId="168" fontId="31" fillId="5" borderId="70" xfId="12" applyNumberFormat="1" applyFont="1" applyFill="1" applyBorder="1" applyAlignment="1" applyProtection="1">
      <alignment horizontal="center"/>
      <protection locked="0" hidden="1"/>
    </xf>
    <xf numFmtId="168" fontId="31" fillId="5" borderId="0" xfId="12" applyNumberFormat="1" applyFont="1" applyFill="1" applyProtection="1">
      <protection locked="0" hidden="1"/>
    </xf>
    <xf numFmtId="0" fontId="47" fillId="5" borderId="70" xfId="12" applyFill="1" applyBorder="1" applyProtection="1">
      <protection locked="0" hidden="1"/>
    </xf>
    <xf numFmtId="4" fontId="31" fillId="5" borderId="71" xfId="12" applyNumberFormat="1" applyFont="1" applyFill="1" applyBorder="1" applyProtection="1">
      <protection locked="0" hidden="1"/>
    </xf>
    <xf numFmtId="0" fontId="31" fillId="15" borderId="69" xfId="12" applyFont="1" applyFill="1" applyBorder="1" applyProtection="1">
      <protection locked="0" hidden="1"/>
    </xf>
    <xf numFmtId="168" fontId="31" fillId="15" borderId="0" xfId="12" applyNumberFormat="1" applyFont="1" applyFill="1" applyProtection="1">
      <protection locked="0" hidden="1"/>
    </xf>
    <xf numFmtId="0" fontId="31" fillId="15" borderId="0" xfId="12" applyFont="1" applyFill="1" applyProtection="1">
      <protection locked="0" hidden="1"/>
    </xf>
    <xf numFmtId="0" fontId="47" fillId="15" borderId="0" xfId="12" applyFill="1" applyProtection="1">
      <protection locked="0" hidden="1"/>
    </xf>
    <xf numFmtId="175" fontId="47" fillId="5" borderId="69" xfId="12" applyNumberFormat="1" applyFill="1" applyBorder="1" applyAlignment="1" applyProtection="1">
      <alignment horizontal="center"/>
      <protection locked="0" hidden="1"/>
    </xf>
    <xf numFmtId="0" fontId="31" fillId="15" borderId="72" xfId="12" applyFont="1" applyFill="1" applyBorder="1" applyProtection="1">
      <protection locked="0" hidden="1"/>
    </xf>
    <xf numFmtId="0" fontId="47" fillId="5" borderId="69" xfId="12" applyFill="1" applyBorder="1" applyProtection="1">
      <protection locked="0" hidden="1"/>
    </xf>
    <xf numFmtId="4" fontId="47" fillId="5" borderId="71" xfId="12" applyNumberFormat="1" applyFill="1" applyBorder="1" applyAlignment="1" applyProtection="1">
      <alignment horizontal="center"/>
      <protection locked="0" hidden="1"/>
    </xf>
    <xf numFmtId="4" fontId="47" fillId="15" borderId="71" xfId="12" applyNumberFormat="1" applyFill="1" applyBorder="1" applyAlignment="1" applyProtection="1">
      <alignment horizontal="center"/>
      <protection locked="0" hidden="1"/>
    </xf>
    <xf numFmtId="4" fontId="47" fillId="16" borderId="62" xfId="12" applyNumberFormat="1" applyFill="1" applyBorder="1" applyAlignment="1" applyProtection="1">
      <alignment horizontal="center"/>
      <protection locked="0" hidden="1"/>
    </xf>
    <xf numFmtId="168" fontId="31" fillId="5" borderId="0" xfId="11" applyNumberFormat="1" applyFont="1" applyFill="1" applyAlignment="1" applyProtection="1">
      <alignment horizontal="center"/>
      <protection locked="0" hidden="1"/>
    </xf>
    <xf numFmtId="0" fontId="31" fillId="5" borderId="0" xfId="12" applyFont="1" applyFill="1" applyProtection="1">
      <protection locked="0" hidden="1"/>
    </xf>
    <xf numFmtId="0" fontId="4" fillId="14" borderId="83" xfId="12" applyFont="1" applyFill="1" applyBorder="1" applyAlignment="1" applyProtection="1">
      <alignment horizontal="left"/>
      <protection locked="0" hidden="1"/>
    </xf>
    <xf numFmtId="168" fontId="47" fillId="14" borderId="85" xfId="12" applyNumberFormat="1" applyFill="1" applyBorder="1" applyAlignment="1" applyProtection="1">
      <alignment horizontal="center"/>
      <protection locked="0" hidden="1"/>
    </xf>
    <xf numFmtId="4" fontId="47" fillId="14" borderId="85" xfId="12" applyNumberFormat="1" applyFill="1" applyBorder="1" applyAlignment="1" applyProtection="1">
      <alignment horizontal="center"/>
      <protection locked="0" hidden="1"/>
    </xf>
    <xf numFmtId="4" fontId="47" fillId="5" borderId="85" xfId="12" applyNumberFormat="1" applyFill="1" applyBorder="1" applyAlignment="1" applyProtection="1">
      <alignment horizontal="center"/>
      <protection locked="0" hidden="1"/>
    </xf>
    <xf numFmtId="1" fontId="47" fillId="13" borderId="85" xfId="12" applyNumberFormat="1" applyFill="1" applyBorder="1" applyAlignment="1" applyProtection="1">
      <alignment horizontal="center"/>
      <protection locked="0" hidden="1"/>
    </xf>
    <xf numFmtId="168" fontId="47" fillId="14" borderId="40" xfId="12" applyNumberFormat="1" applyFill="1" applyBorder="1" applyAlignment="1" applyProtection="1">
      <alignment horizontal="left"/>
      <protection locked="0" hidden="1"/>
    </xf>
    <xf numFmtId="3" fontId="47" fillId="13" borderId="91" xfId="12" applyNumberFormat="1" applyFill="1" applyBorder="1" applyAlignment="1" applyProtection="1">
      <alignment horizontal="center"/>
      <protection locked="0" hidden="1"/>
    </xf>
    <xf numFmtId="0" fontId="31" fillId="5" borderId="74" xfId="12" applyFont="1" applyFill="1" applyBorder="1" applyAlignment="1" applyProtection="1">
      <alignment horizontal="left"/>
      <protection locked="0" hidden="1"/>
    </xf>
    <xf numFmtId="2" fontId="47" fillId="5" borderId="74" xfId="12" applyNumberFormat="1" applyFill="1" applyBorder="1" applyAlignment="1" applyProtection="1">
      <alignment horizontal="center"/>
      <protection locked="0" hidden="1"/>
    </xf>
    <xf numFmtId="43" fontId="31" fillId="16" borderId="93" xfId="5" applyNumberFormat="1" applyFont="1" applyFill="1" applyBorder="1" applyAlignment="1" applyProtection="1">
      <alignment horizontal="center"/>
      <protection locked="0" hidden="1"/>
    </xf>
    <xf numFmtId="4" fontId="47" fillId="5" borderId="93" xfId="12" applyNumberFormat="1" applyFill="1" applyBorder="1" applyAlignment="1" applyProtection="1">
      <alignment horizontal="center"/>
      <protection locked="0" hidden="1"/>
    </xf>
    <xf numFmtId="168" fontId="31" fillId="5" borderId="0" xfId="12" applyNumberFormat="1" applyFont="1" applyFill="1" applyAlignment="1" applyProtection="1">
      <alignment horizontal="center"/>
      <protection locked="0" hidden="1"/>
    </xf>
    <xf numFmtId="4" fontId="47" fillId="14" borderId="86" xfId="12" applyNumberFormat="1" applyFill="1" applyBorder="1" applyAlignment="1" applyProtection="1">
      <alignment horizontal="center"/>
      <protection locked="0" hidden="1"/>
    </xf>
    <xf numFmtId="4" fontId="47" fillId="14" borderId="22" xfId="12" applyNumberFormat="1" applyFill="1" applyBorder="1" applyAlignment="1" applyProtection="1">
      <alignment horizontal="center"/>
      <protection locked="0" hidden="1"/>
    </xf>
    <xf numFmtId="1" fontId="47" fillId="13" borderId="9" xfId="12" applyNumberFormat="1" applyFill="1" applyBorder="1" applyAlignment="1" applyProtection="1">
      <alignment horizontal="center"/>
      <protection locked="0" hidden="1"/>
    </xf>
    <xf numFmtId="0" fontId="4" fillId="14" borderId="33" xfId="12" applyFont="1" applyFill="1" applyBorder="1" applyAlignment="1" applyProtection="1">
      <alignment horizontal="left"/>
      <protection locked="0" hidden="1"/>
    </xf>
    <xf numFmtId="4" fontId="47" fillId="14" borderId="40" xfId="12" applyNumberFormat="1" applyFill="1" applyBorder="1" applyAlignment="1" applyProtection="1">
      <alignment horizontal="left"/>
      <protection locked="0" hidden="1"/>
    </xf>
    <xf numFmtId="4" fontId="47" fillId="14" borderId="27" xfId="12" applyNumberFormat="1" applyFill="1" applyBorder="1" applyAlignment="1" applyProtection="1">
      <alignment horizontal="center"/>
      <protection locked="0" hidden="1"/>
    </xf>
    <xf numFmtId="4" fontId="47" fillId="14" borderId="60" xfId="12" applyNumberFormat="1" applyFill="1" applyBorder="1" applyAlignment="1" applyProtection="1">
      <alignment horizontal="left"/>
      <protection locked="0" hidden="1"/>
    </xf>
    <xf numFmtId="1" fontId="47" fillId="13" borderId="91" xfId="12" applyNumberFormat="1" applyFill="1" applyBorder="1" applyAlignment="1" applyProtection="1">
      <alignment horizontal="center"/>
      <protection locked="0" hidden="1"/>
    </xf>
    <xf numFmtId="0" fontId="31" fillId="5" borderId="70" xfId="12" applyFont="1" applyFill="1" applyBorder="1" applyAlignment="1" applyProtection="1">
      <alignment horizontal="left"/>
      <protection locked="0" hidden="1"/>
    </xf>
    <xf numFmtId="4" fontId="47" fillId="5" borderId="70" xfId="12" applyNumberFormat="1" applyFill="1" applyBorder="1" applyAlignment="1" applyProtection="1">
      <alignment horizontal="center"/>
      <protection locked="0" hidden="1"/>
    </xf>
    <xf numFmtId="168" fontId="31" fillId="5" borderId="69" xfId="12" applyNumberFormat="1" applyFont="1" applyFill="1" applyBorder="1" applyAlignment="1" applyProtection="1">
      <alignment horizontal="center"/>
      <protection locked="0" hidden="1"/>
    </xf>
    <xf numFmtId="1" fontId="47" fillId="5" borderId="62" xfId="12" applyNumberFormat="1" applyFill="1" applyBorder="1" applyAlignment="1" applyProtection="1">
      <alignment horizontal="center"/>
      <protection locked="0" hidden="1"/>
    </xf>
    <xf numFmtId="4" fontId="47" fillId="5" borderId="62" xfId="12" applyNumberFormat="1" applyFill="1" applyBorder="1" applyAlignment="1" applyProtection="1">
      <alignment horizontal="center"/>
      <protection locked="0" hidden="1"/>
    </xf>
    <xf numFmtId="0" fontId="47" fillId="5" borderId="74" xfId="12" applyFill="1" applyBorder="1" applyProtection="1">
      <protection locked="0" hidden="1"/>
    </xf>
    <xf numFmtId="4" fontId="31" fillId="5" borderId="75" xfId="12" applyNumberFormat="1" applyFont="1" applyFill="1" applyBorder="1" applyProtection="1">
      <protection locked="0" hidden="1"/>
    </xf>
    <xf numFmtId="0" fontId="31" fillId="15" borderId="76" xfId="12" applyFont="1" applyFill="1" applyBorder="1" applyProtection="1">
      <protection locked="0" hidden="1"/>
    </xf>
    <xf numFmtId="1" fontId="47" fillId="5" borderId="0" xfId="12" applyNumberFormat="1" applyFill="1" applyProtection="1">
      <protection locked="0" hidden="1"/>
    </xf>
    <xf numFmtId="0" fontId="31" fillId="5" borderId="75" xfId="12" applyFont="1" applyFill="1" applyBorder="1" applyAlignment="1" applyProtection="1">
      <alignment horizontal="left"/>
      <protection locked="0" hidden="1"/>
    </xf>
    <xf numFmtId="168" fontId="47" fillId="5" borderId="75" xfId="12" applyNumberFormat="1" applyFill="1" applyBorder="1" applyProtection="1">
      <protection locked="0" hidden="1"/>
    </xf>
    <xf numFmtId="0" fontId="47" fillId="5" borderId="75" xfId="12" applyFill="1" applyBorder="1" applyProtection="1">
      <protection locked="0" hidden="1"/>
    </xf>
    <xf numFmtId="1" fontId="47" fillId="5" borderId="75" xfId="12" applyNumberFormat="1" applyFill="1" applyBorder="1" applyProtection="1">
      <protection locked="0" hidden="1"/>
    </xf>
    <xf numFmtId="0" fontId="47" fillId="14" borderId="37" xfId="12" applyFill="1" applyBorder="1" applyAlignment="1" applyProtection="1">
      <alignment horizontal="left"/>
      <protection locked="0" hidden="1"/>
    </xf>
    <xf numFmtId="168" fontId="47" fillId="13" borderId="37" xfId="12" applyNumberFormat="1" applyFill="1" applyBorder="1" applyAlignment="1" applyProtection="1">
      <alignment horizontal="center"/>
      <protection locked="0" hidden="1"/>
    </xf>
    <xf numFmtId="0" fontId="47" fillId="5" borderId="41" xfId="12" applyFill="1" applyBorder="1" applyAlignment="1" applyProtection="1">
      <alignment horizontal="center"/>
      <protection locked="0" hidden="1"/>
    </xf>
    <xf numFmtId="168" fontId="31" fillId="14" borderId="91" xfId="12" applyNumberFormat="1" applyFont="1" applyFill="1" applyBorder="1" applyAlignment="1" applyProtection="1">
      <alignment horizontal="center"/>
      <protection locked="0" hidden="1"/>
    </xf>
    <xf numFmtId="0" fontId="47" fillId="5" borderId="87" xfId="12" applyFill="1" applyBorder="1" applyAlignment="1" applyProtection="1">
      <alignment horizontal="center"/>
      <protection locked="0" hidden="1"/>
    </xf>
    <xf numFmtId="4" fontId="31" fillId="5" borderId="70" xfId="12" applyNumberFormat="1" applyFont="1" applyFill="1" applyBorder="1" applyAlignment="1" applyProtection="1">
      <alignment horizontal="left"/>
      <protection locked="0" hidden="1"/>
    </xf>
    <xf numFmtId="174" fontId="47" fillId="5" borderId="0" xfId="12" applyNumberFormat="1" applyFill="1" applyProtection="1">
      <protection locked="0" hidden="1"/>
    </xf>
    <xf numFmtId="4" fontId="47" fillId="14" borderId="83" xfId="12" applyNumberFormat="1" applyFill="1" applyBorder="1" applyAlignment="1" applyProtection="1">
      <alignment horizontal="left"/>
      <protection locked="0" hidden="1"/>
    </xf>
    <xf numFmtId="4" fontId="47" fillId="5" borderId="79" xfId="12" applyNumberFormat="1" applyFill="1" applyBorder="1" applyAlignment="1" applyProtection="1">
      <alignment horizontal="center"/>
      <protection locked="0" hidden="1"/>
    </xf>
    <xf numFmtId="3" fontId="47" fillId="14" borderId="60" xfId="12" applyNumberFormat="1" applyFill="1" applyBorder="1" applyAlignment="1" applyProtection="1">
      <alignment horizontal="left"/>
      <protection locked="0" hidden="1"/>
    </xf>
    <xf numFmtId="3" fontId="47" fillId="14" borderId="83" xfId="12" applyNumberFormat="1" applyFill="1" applyBorder="1" applyAlignment="1" applyProtection="1">
      <alignment horizontal="left"/>
      <protection locked="0" hidden="1"/>
    </xf>
    <xf numFmtId="168" fontId="47" fillId="13" borderId="33" xfId="12" applyNumberFormat="1" applyFill="1" applyBorder="1" applyAlignment="1" applyProtection="1">
      <alignment horizontal="center"/>
      <protection locked="0" hidden="1"/>
    </xf>
    <xf numFmtId="1" fontId="47" fillId="13" borderId="15" xfId="12" applyNumberFormat="1" applyFill="1" applyBorder="1" applyAlignment="1" applyProtection="1">
      <alignment horizontal="center"/>
      <protection locked="0" hidden="1"/>
    </xf>
    <xf numFmtId="4" fontId="47" fillId="5" borderId="15" xfId="12" applyNumberFormat="1" applyFill="1" applyBorder="1" applyAlignment="1" applyProtection="1">
      <alignment horizontal="center"/>
      <protection locked="0" hidden="1"/>
    </xf>
    <xf numFmtId="4" fontId="31" fillId="16" borderId="69" xfId="12" applyNumberFormat="1" applyFont="1" applyFill="1" applyBorder="1" applyAlignment="1" applyProtection="1">
      <alignment horizontal="center"/>
      <protection locked="0" hidden="1"/>
    </xf>
    <xf numFmtId="4" fontId="31" fillId="5" borderId="0" xfId="12" applyNumberFormat="1" applyFont="1" applyFill="1" applyProtection="1">
      <protection locked="0" hidden="1"/>
    </xf>
    <xf numFmtId="0" fontId="31" fillId="5" borderId="0" xfId="12" applyFont="1" applyFill="1" applyAlignment="1" applyProtection="1">
      <alignment horizontal="right"/>
      <protection locked="0" hidden="1"/>
    </xf>
    <xf numFmtId="175" fontId="47" fillId="5" borderId="0" xfId="12" applyNumberFormat="1" applyFill="1" applyAlignment="1" applyProtection="1">
      <alignment horizontal="center"/>
      <protection locked="0" hidden="1"/>
    </xf>
    <xf numFmtId="1" fontId="33" fillId="13" borderId="9" xfId="12" applyNumberFormat="1" applyFont="1" applyFill="1" applyBorder="1" applyAlignment="1" applyProtection="1">
      <alignment horizontal="center"/>
      <protection locked="0" hidden="1"/>
    </xf>
    <xf numFmtId="4" fontId="47" fillId="14" borderId="33" xfId="12" applyNumberFormat="1" applyFill="1" applyBorder="1" applyAlignment="1" applyProtection="1">
      <alignment horizontal="left"/>
      <protection locked="0" hidden="1"/>
    </xf>
    <xf numFmtId="0" fontId="47" fillId="14" borderId="78" xfId="12" applyFill="1" applyBorder="1" applyAlignment="1" applyProtection="1">
      <alignment horizontal="left"/>
      <protection locked="0" hidden="1"/>
    </xf>
    <xf numFmtId="0" fontId="34" fillId="14" borderId="78" xfId="12" applyFont="1" applyFill="1" applyBorder="1" applyAlignment="1" applyProtection="1">
      <alignment horizontal="left"/>
      <protection locked="0" hidden="1"/>
    </xf>
    <xf numFmtId="0" fontId="34" fillId="14" borderId="33" xfId="12" applyFont="1" applyFill="1" applyBorder="1" applyAlignment="1" applyProtection="1">
      <alignment horizontal="left"/>
      <protection locked="0" hidden="1"/>
    </xf>
    <xf numFmtId="0" fontId="31" fillId="15" borderId="27" xfId="12" applyFont="1" applyFill="1" applyBorder="1" applyAlignment="1" applyProtection="1">
      <alignment horizontal="left"/>
      <protection locked="0" hidden="1"/>
    </xf>
    <xf numFmtId="168" fontId="47" fillId="14" borderId="15" xfId="12" applyNumberFormat="1" applyFill="1" applyBorder="1" applyAlignment="1" applyProtection="1">
      <alignment horizontal="center" wrapText="1"/>
      <protection locked="0" hidden="1"/>
    </xf>
    <xf numFmtId="4" fontId="47" fillId="14" borderId="15" xfId="12" applyNumberFormat="1" applyFill="1" applyBorder="1" applyAlignment="1" applyProtection="1">
      <alignment horizontal="center" wrapText="1"/>
      <protection locked="0" hidden="1"/>
    </xf>
    <xf numFmtId="4" fontId="47" fillId="14" borderId="87" xfId="12" applyNumberFormat="1" applyFill="1" applyBorder="1" applyAlignment="1" applyProtection="1">
      <alignment horizontal="center" wrapText="1"/>
      <protection locked="0" hidden="1"/>
    </xf>
    <xf numFmtId="0" fontId="47" fillId="18" borderId="77" xfId="12" applyFill="1" applyBorder="1" applyAlignment="1" applyProtection="1">
      <alignment horizontal="left"/>
      <protection locked="0" hidden="1"/>
    </xf>
    <xf numFmtId="4" fontId="47" fillId="14" borderId="95" xfId="12" applyNumberFormat="1" applyFill="1" applyBorder="1" applyAlignment="1" applyProtection="1">
      <alignment horizontal="center"/>
      <protection locked="0" hidden="1"/>
    </xf>
    <xf numFmtId="4" fontId="47" fillId="18" borderId="95" xfId="12" applyNumberFormat="1" applyFill="1" applyBorder="1" applyAlignment="1" applyProtection="1">
      <alignment horizontal="center"/>
      <protection locked="0" hidden="1"/>
    </xf>
    <xf numFmtId="4" fontId="47" fillId="18" borderId="96" xfId="12" applyNumberFormat="1" applyFill="1" applyBorder="1" applyAlignment="1" applyProtection="1">
      <alignment horizontal="center"/>
      <protection locked="0" hidden="1"/>
    </xf>
    <xf numFmtId="4" fontId="47" fillId="18" borderId="9" xfId="12" applyNumberFormat="1" applyFill="1" applyBorder="1" applyAlignment="1" applyProtection="1">
      <alignment horizontal="center"/>
      <protection locked="0" hidden="1"/>
    </xf>
    <xf numFmtId="0" fontId="47" fillId="18" borderId="40" xfId="12" applyFill="1" applyBorder="1" applyAlignment="1" applyProtection="1">
      <alignment horizontal="left"/>
      <protection locked="0" hidden="1"/>
    </xf>
    <xf numFmtId="4" fontId="47" fillId="18" borderId="22" xfId="12" applyNumberFormat="1" applyFill="1" applyBorder="1" applyAlignment="1" applyProtection="1">
      <alignment horizontal="center"/>
      <protection locked="0" hidden="1"/>
    </xf>
    <xf numFmtId="4" fontId="47" fillId="18" borderId="42" xfId="12" applyNumberFormat="1" applyFill="1" applyBorder="1" applyAlignment="1" applyProtection="1">
      <alignment horizontal="center"/>
      <protection locked="0" hidden="1"/>
    </xf>
    <xf numFmtId="0" fontId="47" fillId="18" borderId="74" xfId="12" applyFill="1" applyBorder="1" applyAlignment="1" applyProtection="1">
      <alignment horizontal="left"/>
      <protection locked="0" hidden="1"/>
    </xf>
    <xf numFmtId="4" fontId="47" fillId="14" borderId="94" xfId="12" applyNumberFormat="1" applyFill="1" applyBorder="1" applyAlignment="1" applyProtection="1">
      <alignment horizontal="center"/>
      <protection locked="0" hidden="1"/>
    </xf>
    <xf numFmtId="4" fontId="47" fillId="18" borderId="94" xfId="12" applyNumberFormat="1" applyFill="1" applyBorder="1" applyAlignment="1" applyProtection="1">
      <alignment horizontal="center"/>
      <protection locked="0" hidden="1"/>
    </xf>
    <xf numFmtId="4" fontId="47" fillId="18" borderId="93" xfId="12" applyNumberFormat="1" applyFill="1" applyBorder="1" applyAlignment="1" applyProtection="1">
      <alignment horizontal="center"/>
      <protection locked="0" hidden="1"/>
    </xf>
    <xf numFmtId="1" fontId="47" fillId="5" borderId="71" xfId="12" applyNumberFormat="1" applyFill="1" applyBorder="1" applyAlignment="1" applyProtection="1">
      <alignment horizontal="center"/>
      <protection locked="0" hidden="1"/>
    </xf>
    <xf numFmtId="4" fontId="31" fillId="5" borderId="62" xfId="12" applyNumberFormat="1" applyFont="1" applyFill="1" applyBorder="1" applyAlignment="1" applyProtection="1">
      <alignment horizontal="center"/>
      <protection locked="0" hidden="1"/>
    </xf>
    <xf numFmtId="0" fontId="35" fillId="5" borderId="0" xfId="12" applyFont="1" applyFill="1" applyAlignment="1" applyProtection="1">
      <alignment horizontal="left"/>
      <protection locked="0" hidden="1"/>
    </xf>
    <xf numFmtId="0" fontId="36" fillId="5" borderId="0" xfId="12" applyFont="1" applyFill="1" applyAlignment="1" applyProtection="1">
      <alignment horizontal="left"/>
      <protection locked="0" hidden="1"/>
    </xf>
    <xf numFmtId="0" fontId="31" fillId="5" borderId="0" xfId="12" applyFont="1" applyFill="1" applyAlignment="1" applyProtection="1">
      <alignment horizontal="left" vertical="center"/>
      <protection locked="0" hidden="1"/>
    </xf>
    <xf numFmtId="4" fontId="47" fillId="14" borderId="62" xfId="12" applyNumberFormat="1" applyFill="1" applyBorder="1" applyAlignment="1" applyProtection="1">
      <alignment horizontal="center" vertical="center" wrapText="1"/>
      <protection locked="0" hidden="1"/>
    </xf>
    <xf numFmtId="9" fontId="47" fillId="5" borderId="0" xfId="12" applyNumberFormat="1" applyFill="1" applyAlignment="1" applyProtection="1">
      <alignment horizontal="center"/>
      <protection locked="0" hidden="1"/>
    </xf>
    <xf numFmtId="9" fontId="47" fillId="5" borderId="0" xfId="12" applyNumberFormat="1" applyFill="1" applyProtection="1">
      <protection locked="0" hidden="1"/>
    </xf>
    <xf numFmtId="0" fontId="47" fillId="5" borderId="0" xfId="12" applyFill="1" applyAlignment="1" applyProtection="1">
      <alignment vertical="center"/>
      <protection locked="0" hidden="1"/>
    </xf>
    <xf numFmtId="4" fontId="47" fillId="14" borderId="83" xfId="12" applyNumberFormat="1" applyFill="1" applyBorder="1" applyAlignment="1" applyProtection="1">
      <alignment horizontal="left" vertical="center" wrapText="1"/>
      <protection locked="0" hidden="1"/>
    </xf>
    <xf numFmtId="0" fontId="47" fillId="5" borderId="72" xfId="12" applyFill="1" applyBorder="1" applyAlignment="1" applyProtection="1">
      <alignment vertical="center"/>
      <protection locked="0" hidden="1"/>
    </xf>
    <xf numFmtId="4" fontId="47" fillId="14" borderId="97" xfId="12" applyNumberFormat="1" applyFill="1" applyBorder="1" applyAlignment="1" applyProtection="1">
      <alignment horizontal="center" vertical="center"/>
      <protection locked="0" hidden="1"/>
    </xf>
    <xf numFmtId="4" fontId="47" fillId="5" borderId="0" xfId="12" applyNumberFormat="1" applyFill="1" applyAlignment="1" applyProtection="1">
      <alignment horizontal="center" vertical="center"/>
      <protection locked="0" hidden="1"/>
    </xf>
    <xf numFmtId="43" fontId="0" fillId="5" borderId="0" xfId="5" applyNumberFormat="1" applyFont="1" applyFill="1" applyAlignment="1" applyProtection="1">
      <alignment vertical="center"/>
      <protection locked="0" hidden="1"/>
    </xf>
    <xf numFmtId="0" fontId="33" fillId="5" borderId="0" xfId="12" applyFont="1" applyFill="1" applyProtection="1">
      <protection locked="0" hidden="1"/>
    </xf>
    <xf numFmtId="4" fontId="47" fillId="14" borderId="98" xfId="12" applyNumberFormat="1" applyFill="1" applyBorder="1" applyAlignment="1" applyProtection="1">
      <alignment horizontal="center"/>
      <protection locked="0" hidden="1"/>
    </xf>
    <xf numFmtId="9" fontId="0" fillId="14" borderId="98" xfId="9" applyNumberFormat="1" applyFont="1" applyFill="1" applyBorder="1" applyAlignment="1" applyProtection="1">
      <alignment horizontal="center"/>
      <protection locked="0" hidden="1"/>
    </xf>
    <xf numFmtId="4" fontId="47" fillId="5" borderId="0" xfId="12" applyNumberFormat="1" applyFill="1" applyAlignment="1" applyProtection="1">
      <alignment horizontal="center"/>
      <protection locked="0" hidden="1"/>
    </xf>
    <xf numFmtId="4" fontId="47" fillId="14" borderId="99" xfId="12" applyNumberFormat="1" applyFill="1" applyBorder="1" applyAlignment="1" applyProtection="1">
      <alignment horizontal="center"/>
      <protection locked="0" hidden="1"/>
    </xf>
    <xf numFmtId="4" fontId="31" fillId="5" borderId="93" xfId="12" applyNumberFormat="1" applyFont="1" applyFill="1" applyBorder="1" applyAlignment="1" applyProtection="1">
      <alignment horizontal="center"/>
      <protection locked="0" hidden="1"/>
    </xf>
    <xf numFmtId="0" fontId="31" fillId="5" borderId="0" xfId="12" applyFont="1" applyFill="1" applyAlignment="1" applyProtection="1">
      <alignment horizontal="center"/>
      <protection locked="0" hidden="1"/>
    </xf>
    <xf numFmtId="43" fontId="31" fillId="5" borderId="0" xfId="12" applyNumberFormat="1" applyFont="1" applyFill="1" applyProtection="1">
      <protection locked="0" hidden="1"/>
    </xf>
    <xf numFmtId="4" fontId="47" fillId="14" borderId="77" xfId="12" applyNumberFormat="1" applyFill="1" applyBorder="1" applyAlignment="1" applyProtection="1">
      <alignment horizontal="center" vertical="center" wrapText="1"/>
      <protection locked="0" hidden="1"/>
    </xf>
    <xf numFmtId="4" fontId="47" fillId="14" borderId="29" xfId="12" applyNumberFormat="1" applyFill="1" applyBorder="1" applyAlignment="1" applyProtection="1">
      <alignment horizontal="center" vertical="center"/>
      <protection locked="0" hidden="1"/>
    </xf>
    <xf numFmtId="176" fontId="0" fillId="14" borderId="29" xfId="9" applyNumberFormat="1" applyFont="1" applyFill="1" applyBorder="1" applyAlignment="1" applyProtection="1">
      <alignment horizontal="center" vertical="center"/>
      <protection locked="0" hidden="1"/>
    </xf>
    <xf numFmtId="4" fontId="47" fillId="14" borderId="37" xfId="12" applyNumberFormat="1" applyFill="1" applyBorder="1" applyAlignment="1" applyProtection="1">
      <alignment horizontal="left"/>
      <protection locked="0" hidden="1"/>
    </xf>
    <xf numFmtId="4" fontId="47" fillId="14" borderId="97" xfId="12" applyNumberFormat="1" applyFill="1" applyBorder="1" applyAlignment="1" applyProtection="1">
      <alignment horizontal="center"/>
      <protection locked="0" hidden="1"/>
    </xf>
    <xf numFmtId="9" fontId="0" fillId="14" borderId="99" xfId="9" applyNumberFormat="1" applyFont="1" applyFill="1" applyBorder="1" applyAlignment="1" applyProtection="1">
      <alignment horizontal="center"/>
      <protection locked="0" hidden="1"/>
    </xf>
    <xf numFmtId="0" fontId="4" fillId="0" borderId="0" xfId="0" applyFont="1"/>
    <xf numFmtId="0" fontId="4" fillId="0" borderId="27" xfId="0" applyFont="1" applyBorder="1"/>
    <xf numFmtId="0" fontId="4" fillId="0" borderId="26" xfId="0" applyFont="1" applyBorder="1"/>
    <xf numFmtId="0" fontId="4" fillId="0" borderId="63" xfId="0" applyFont="1" applyBorder="1"/>
    <xf numFmtId="0" fontId="4" fillId="0" borderId="31" xfId="0" applyFont="1" applyBorder="1"/>
    <xf numFmtId="0" fontId="7" fillId="0" borderId="0" xfId="0" applyFont="1"/>
    <xf numFmtId="0" fontId="7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4" fillId="0" borderId="64" xfId="0" applyFont="1" applyBorder="1"/>
    <xf numFmtId="0" fontId="10" fillId="0" borderId="0" xfId="0" applyFont="1"/>
    <xf numFmtId="0" fontId="13" fillId="0" borderId="0" xfId="0" applyFont="1"/>
    <xf numFmtId="0" fontId="13" fillId="0" borderId="31" xfId="0" applyFont="1" applyBorder="1"/>
    <xf numFmtId="0" fontId="14" fillId="0" borderId="0" xfId="0" applyFont="1"/>
    <xf numFmtId="0" fontId="4" fillId="0" borderId="0" xfId="0" applyFont="1" applyAlignment="1">
      <alignment horizontal="center"/>
    </xf>
    <xf numFmtId="0" fontId="16" fillId="0" borderId="15" xfId="0" applyFont="1" applyBorder="1" applyAlignment="1">
      <alignment horizontal="center"/>
    </xf>
    <xf numFmtId="0" fontId="13" fillId="0" borderId="64" xfId="0" applyFont="1" applyBorder="1"/>
    <xf numFmtId="0" fontId="16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0" fillId="0" borderId="22" xfId="0" applyFont="1" applyBorder="1"/>
    <xf numFmtId="0" fontId="13" fillId="0" borderId="23" xfId="0" applyFont="1" applyBorder="1"/>
    <xf numFmtId="177" fontId="13" fillId="7" borderId="9" xfId="0" applyNumberFormat="1" applyFont="1" applyFill="1" applyBorder="1" applyProtection="1">
      <protection locked="0"/>
    </xf>
    <xf numFmtId="177" fontId="13" fillId="7" borderId="9" xfId="13" applyNumberFormat="1" applyFont="1" applyFill="1" applyBorder="1" applyProtection="1">
      <protection locked="0"/>
    </xf>
    <xf numFmtId="0" fontId="14" fillId="0" borderId="0" xfId="0" applyFont="1" applyAlignment="1">
      <alignment horizontal="center"/>
    </xf>
    <xf numFmtId="169" fontId="14" fillId="0" borderId="0" xfId="0" applyNumberFormat="1" applyFont="1" applyAlignment="1">
      <alignment horizontal="centerContinuous"/>
    </xf>
    <xf numFmtId="169" fontId="13" fillId="0" borderId="0" xfId="0" applyNumberFormat="1" applyFont="1" applyAlignment="1">
      <alignment horizontal="centerContinuous"/>
    </xf>
    <xf numFmtId="169" fontId="13" fillId="0" borderId="23" xfId="13" applyNumberFormat="1" applyFont="1" applyBorder="1"/>
    <xf numFmtId="169" fontId="13" fillId="0" borderId="26" xfId="0" applyNumberFormat="1" applyFont="1" applyBorder="1" applyAlignment="1">
      <alignment horizontal="center"/>
    </xf>
    <xf numFmtId="177" fontId="10" fillId="7" borderId="66" xfId="0" applyNumberFormat="1" applyFont="1" applyFill="1" applyBorder="1" applyProtection="1">
      <protection locked="0"/>
    </xf>
    <xf numFmtId="0" fontId="10" fillId="0" borderId="0" xfId="0" applyFont="1" applyAlignment="1">
      <alignment horizontal="right"/>
    </xf>
    <xf numFmtId="14" fontId="10" fillId="7" borderId="66" xfId="0" applyNumberFormat="1" applyFont="1" applyFill="1" applyBorder="1" applyAlignment="1" applyProtection="1">
      <alignment horizontal="center"/>
      <protection locked="0"/>
    </xf>
    <xf numFmtId="177" fontId="13" fillId="0" borderId="0" xfId="0" applyNumberFormat="1" applyFont="1"/>
    <xf numFmtId="169" fontId="14" fillId="0" borderId="0" xfId="0" applyNumberFormat="1" applyFont="1" applyAlignment="1">
      <alignment horizontal="right"/>
    </xf>
    <xf numFmtId="169" fontId="13" fillId="0" borderId="0" xfId="0" applyNumberFormat="1" applyFont="1"/>
    <xf numFmtId="177" fontId="13" fillId="0" borderId="0" xfId="13" applyNumberFormat="1" applyFont="1"/>
    <xf numFmtId="0" fontId="14" fillId="0" borderId="0" xfId="0" applyFont="1" applyAlignment="1">
      <alignment horizontal="left"/>
    </xf>
    <xf numFmtId="169" fontId="14" fillId="0" borderId="0" xfId="13" applyNumberFormat="1" applyFont="1" applyAlignment="1">
      <alignment horizontal="left"/>
    </xf>
    <xf numFmtId="169" fontId="14" fillId="0" borderId="0" xfId="13" applyNumberFormat="1" applyFont="1" applyAlignment="1">
      <alignment horizontal="right"/>
    </xf>
    <xf numFmtId="0" fontId="4" fillId="0" borderId="35" xfId="0" applyFont="1" applyBorder="1"/>
    <xf numFmtId="0" fontId="8" fillId="0" borderId="25" xfId="0" applyFont="1" applyBorder="1"/>
    <xf numFmtId="0" fontId="10" fillId="0" borderId="25" xfId="0" applyFont="1" applyBorder="1"/>
    <xf numFmtId="0" fontId="4" fillId="0" borderId="25" xfId="0" applyFont="1" applyBorder="1"/>
    <xf numFmtId="0" fontId="4" fillId="0" borderId="65" xfId="0" applyFont="1" applyBorder="1"/>
    <xf numFmtId="0" fontId="8" fillId="0" borderId="0" xfId="0" applyFont="1"/>
    <xf numFmtId="0" fontId="8" fillId="0" borderId="26" xfId="0" applyFont="1" applyBorder="1"/>
    <xf numFmtId="0" fontId="10" fillId="0" borderId="26" xfId="0" applyFont="1" applyBorder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3" fontId="13" fillId="7" borderId="7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right"/>
    </xf>
    <xf numFmtId="3" fontId="13" fillId="0" borderId="0" xfId="0" applyNumberFormat="1" applyFont="1" applyAlignment="1" applyProtection="1">
      <alignment horizontal="right" vertical="center"/>
      <protection locked="0"/>
    </xf>
    <xf numFmtId="169" fontId="13" fillId="0" borderId="0" xfId="0" applyNumberFormat="1" applyFont="1" applyAlignment="1" applyProtection="1">
      <alignment horizontal="right"/>
      <protection locked="0"/>
    </xf>
    <xf numFmtId="177" fontId="13" fillId="0" borderId="0" xfId="0" applyNumberFormat="1" applyFont="1" applyProtection="1">
      <protection locked="0"/>
    </xf>
    <xf numFmtId="0" fontId="13" fillId="0" borderId="35" xfId="0" applyFont="1" applyBorder="1"/>
    <xf numFmtId="0" fontId="13" fillId="0" borderId="25" xfId="0" applyFont="1" applyBorder="1"/>
    <xf numFmtId="0" fontId="13" fillId="0" borderId="65" xfId="0" applyFont="1" applyBorder="1"/>
    <xf numFmtId="0" fontId="10" fillId="0" borderId="64" xfId="0" applyFont="1" applyBorder="1"/>
    <xf numFmtId="0" fontId="10" fillId="0" borderId="0" xfId="0" applyFont="1" applyAlignment="1">
      <alignment horizontal="left"/>
    </xf>
    <xf numFmtId="14" fontId="10" fillId="0" borderId="0" xfId="0" applyNumberFormat="1" applyFont="1" applyAlignment="1" applyProtection="1">
      <alignment horizontal="centerContinuous"/>
      <protection locked="0"/>
    </xf>
    <xf numFmtId="0" fontId="15" fillId="0" borderId="27" xfId="0" applyFont="1" applyBorder="1" applyAlignment="1">
      <alignment horizontal="center"/>
    </xf>
    <xf numFmtId="9" fontId="38" fillId="0" borderId="27" xfId="7" applyNumberFormat="1" applyFont="1" applyFill="1" applyBorder="1" applyAlignment="1">
      <alignment horizontal="center"/>
    </xf>
    <xf numFmtId="0" fontId="4" fillId="0" borderId="15" xfId="0" applyFont="1" applyBorder="1"/>
    <xf numFmtId="0" fontId="15" fillId="0" borderId="31" xfId="0" applyFont="1" applyBorder="1" applyAlignment="1">
      <alignment horizontal="center"/>
    </xf>
    <xf numFmtId="0" fontId="38" fillId="0" borderId="16" xfId="7" applyFont="1" applyFill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35" xfId="0" applyFont="1" applyBorder="1" applyAlignment="1">
      <alignment horizontal="center"/>
    </xf>
    <xf numFmtId="0" fontId="39" fillId="0" borderId="18" xfId="7" applyFont="1" applyFill="1" applyBorder="1" applyAlignment="1">
      <alignment horizontal="center"/>
    </xf>
    <xf numFmtId="9" fontId="4" fillId="0" borderId="18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3" fillId="0" borderId="24" xfId="0" applyFont="1" applyBorder="1"/>
    <xf numFmtId="169" fontId="13" fillId="7" borderId="9" xfId="0" applyNumberFormat="1" applyFont="1" applyFill="1" applyBorder="1" applyProtection="1">
      <protection locked="0"/>
    </xf>
    <xf numFmtId="10" fontId="13" fillId="7" borderId="9" xfId="0" applyNumberFormat="1" applyFont="1" applyFill="1" applyBorder="1" applyAlignment="1" applyProtection="1">
      <alignment horizontal="center"/>
      <protection locked="0"/>
    </xf>
    <xf numFmtId="0" fontId="10" fillId="0" borderId="35" xfId="0" applyFont="1" applyBorder="1"/>
    <xf numFmtId="169" fontId="13" fillId="0" borderId="9" xfId="0" applyNumberFormat="1" applyFont="1" applyBorder="1" applyProtection="1">
      <protection locked="0"/>
    </xf>
    <xf numFmtId="171" fontId="6" fillId="0" borderId="9" xfId="7" applyNumberFormat="1" applyFont="1" applyFill="1" applyBorder="1" applyAlignment="1">
      <alignment horizontal="center" vertical="center"/>
    </xf>
    <xf numFmtId="169" fontId="13" fillId="0" borderId="9" xfId="13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41" fillId="0" borderId="0" xfId="0" applyFont="1"/>
    <xf numFmtId="0" fontId="41" fillId="0" borderId="0" xfId="0" applyFont="1" applyAlignment="1">
      <alignment horizontal="right"/>
    </xf>
    <xf numFmtId="14" fontId="40" fillId="0" borderId="0" xfId="0" applyNumberFormat="1" applyFont="1" applyAlignment="1" applyProtection="1">
      <alignment horizontal="centerContinuous"/>
      <protection locked="0"/>
    </xf>
    <xf numFmtId="169" fontId="42" fillId="0" borderId="0" xfId="0" applyNumberFormat="1" applyFont="1" applyAlignment="1">
      <alignment horizontal="right"/>
    </xf>
    <xf numFmtId="0" fontId="8" fillId="0" borderId="25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8" fillId="0" borderId="25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Continuous" vertical="center"/>
    </xf>
    <xf numFmtId="0" fontId="10" fillId="0" borderId="64" xfId="0" applyFont="1" applyBorder="1" applyAlignment="1">
      <alignment vertical="center"/>
    </xf>
    <xf numFmtId="14" fontId="10" fillId="0" borderId="0" xfId="0" applyNumberFormat="1" applyFont="1" applyAlignment="1" applyProtection="1">
      <alignment horizontal="centerContinuous" vertical="center"/>
      <protection locked="0"/>
    </xf>
    <xf numFmtId="178" fontId="10" fillId="0" borderId="0" xfId="0" applyNumberFormat="1" applyFont="1" applyAlignment="1" applyProtection="1">
      <alignment horizontal="right" vertical="center"/>
      <protection locked="0"/>
    </xf>
    <xf numFmtId="14" fontId="10" fillId="0" borderId="0" xfId="0" applyNumberFormat="1" applyFont="1" applyAlignment="1" applyProtection="1">
      <alignment horizontal="center" vertical="center"/>
      <protection locked="0"/>
    </xf>
    <xf numFmtId="10" fontId="10" fillId="0" borderId="0" xfId="0" applyNumberFormat="1" applyFont="1" applyAlignment="1" applyProtection="1">
      <alignment horizontal="right" vertical="center"/>
      <protection locked="0"/>
    </xf>
    <xf numFmtId="178" fontId="10" fillId="7" borderId="7" xfId="0" applyNumberFormat="1" applyFont="1" applyFill="1" applyBorder="1" applyAlignment="1" applyProtection="1">
      <alignment horizontal="right" vertical="center"/>
      <protection locked="0"/>
    </xf>
    <xf numFmtId="49" fontId="10" fillId="0" borderId="7" xfId="0" applyNumberFormat="1" applyFont="1" applyBorder="1" applyAlignment="1" applyProtection="1">
      <alignment vertical="center"/>
      <protection locked="0"/>
    </xf>
    <xf numFmtId="14" fontId="10" fillId="7" borderId="7" xfId="0" applyNumberFormat="1" applyFont="1" applyFill="1" applyBorder="1" applyAlignment="1" applyProtection="1">
      <alignment horizontal="center" vertical="center"/>
      <protection locked="0"/>
    </xf>
    <xf numFmtId="14" fontId="10" fillId="0" borderId="0" xfId="0" applyNumberFormat="1" applyFont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horizontal="right" vertical="center"/>
    </xf>
    <xf numFmtId="14" fontId="10" fillId="0" borderId="0" xfId="0" applyNumberFormat="1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right" vertical="center"/>
      <protection locked="0"/>
    </xf>
    <xf numFmtId="179" fontId="8" fillId="0" borderId="0" xfId="0" applyNumberFormat="1" applyFont="1" applyAlignment="1">
      <alignment horizontal="right" vertical="center"/>
    </xf>
    <xf numFmtId="169" fontId="10" fillId="0" borderId="0" xfId="0" applyNumberFormat="1" applyFont="1" applyAlignment="1" applyProtection="1">
      <alignment horizontal="right" vertical="center"/>
      <protection locked="0"/>
    </xf>
    <xf numFmtId="178" fontId="8" fillId="9" borderId="9" xfId="0" applyNumberFormat="1" applyFont="1" applyFill="1" applyBorder="1" applyAlignment="1" applyProtection="1">
      <alignment horizontal="right" vertical="center"/>
      <protection locked="0"/>
    </xf>
    <xf numFmtId="0" fontId="8" fillId="0" borderId="25" xfId="0" applyFont="1" applyBorder="1" applyAlignment="1">
      <alignment horizontal="centerContinuous" vertical="center"/>
    </xf>
    <xf numFmtId="0" fontId="10" fillId="0" borderId="25" xfId="0" applyFont="1" applyBorder="1" applyAlignment="1">
      <alignment horizontal="centerContinuous" vertical="center"/>
    </xf>
    <xf numFmtId="0" fontId="8" fillId="0" borderId="25" xfId="0" applyFont="1" applyBorder="1" applyAlignment="1">
      <alignment horizontal="right" vertical="center"/>
    </xf>
    <xf numFmtId="0" fontId="8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43" fillId="0" borderId="0" xfId="0" applyFont="1" applyAlignment="1">
      <alignment horizontal="centerContinuous" vertical="center"/>
    </xf>
    <xf numFmtId="14" fontId="10" fillId="7" borderId="10" xfId="0" applyNumberFormat="1" applyFont="1" applyFill="1" applyBorder="1" applyAlignment="1" applyProtection="1">
      <alignment horizontal="center" vertical="center"/>
      <protection locked="0"/>
    </xf>
    <xf numFmtId="1" fontId="10" fillId="0" borderId="0" xfId="0" applyNumberFormat="1" applyFont="1" applyAlignment="1" applyProtection="1">
      <alignment horizontal="right" vertical="center"/>
      <protection locked="0"/>
    </xf>
    <xf numFmtId="180" fontId="13" fillId="0" borderId="0" xfId="0" applyNumberFormat="1" applyFont="1" applyAlignment="1">
      <alignment horizontal="right" vertical="center"/>
    </xf>
    <xf numFmtId="0" fontId="44" fillId="0" borderId="0" xfId="0" applyFont="1" applyAlignment="1">
      <alignment vertical="center"/>
    </xf>
    <xf numFmtId="4" fontId="45" fillId="0" borderId="0" xfId="0" applyNumberFormat="1" applyFont="1" applyAlignment="1">
      <alignment horizontal="right" vertical="center"/>
    </xf>
    <xf numFmtId="0" fontId="44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4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78" fontId="14" fillId="9" borderId="101" xfId="0" applyNumberFormat="1" applyFont="1" applyFill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27" fillId="0" borderId="0" xfId="0" applyFont="1" applyAlignment="1">
      <alignment horizontal="right" vertical="center"/>
    </xf>
    <xf numFmtId="1" fontId="45" fillId="0" borderId="0" xfId="0" applyNumberFormat="1" applyFont="1" applyAlignment="1">
      <alignment horizontal="right" vertical="center"/>
    </xf>
    <xf numFmtId="0" fontId="46" fillId="0" borderId="0" xfId="0" applyFont="1" applyAlignment="1">
      <alignment horizontal="right" vertical="center"/>
    </xf>
    <xf numFmtId="0" fontId="44" fillId="0" borderId="0" xfId="0" applyFont="1" applyAlignment="1">
      <alignment horizontal="right" vertical="center"/>
    </xf>
    <xf numFmtId="0" fontId="14" fillId="0" borderId="0" xfId="0" applyFont="1" applyAlignment="1">
      <alignment horizontal="centerContinuous" vertical="center"/>
    </xf>
    <xf numFmtId="0" fontId="13" fillId="0" borderId="35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25" xfId="0" applyFont="1" applyBorder="1" applyAlignment="1">
      <alignment horizontal="centerContinuous" vertical="center"/>
    </xf>
    <xf numFmtId="0" fontId="14" fillId="0" borderId="25" xfId="0" applyFont="1" applyBorder="1" applyAlignment="1">
      <alignment horizontal="center" vertical="center"/>
    </xf>
    <xf numFmtId="179" fontId="14" fillId="0" borderId="25" xfId="13" applyNumberFormat="1" applyFont="1" applyBorder="1" applyAlignment="1" applyProtection="1">
      <alignment vertical="center"/>
    </xf>
    <xf numFmtId="0" fontId="13" fillId="0" borderId="65" xfId="0" applyFont="1" applyBorder="1" applyAlignment="1">
      <alignment vertical="center"/>
    </xf>
    <xf numFmtId="181" fontId="10" fillId="0" borderId="0" xfId="0" applyNumberFormat="1" applyFont="1" applyAlignment="1" applyProtection="1">
      <alignment horizontal="right" vertical="center"/>
      <protection locked="0"/>
    </xf>
    <xf numFmtId="178" fontId="14" fillId="7" borderId="7" xfId="0" applyNumberFormat="1" applyFont="1" applyFill="1" applyBorder="1" applyAlignment="1" applyProtection="1">
      <alignment horizontal="right" vertical="center"/>
      <protection locked="0"/>
    </xf>
    <xf numFmtId="0" fontId="7" fillId="0" borderId="25" xfId="0" applyFont="1" applyBorder="1" applyAlignment="1">
      <alignment vertical="center"/>
    </xf>
    <xf numFmtId="0" fontId="10" fillId="0" borderId="25" xfId="0" applyFont="1" applyBorder="1" applyAlignment="1">
      <alignment horizontal="right" vertical="center"/>
    </xf>
    <xf numFmtId="0" fontId="13" fillId="0" borderId="25" xfId="0" applyFont="1" applyBorder="1" applyAlignment="1">
      <alignment vertical="center"/>
    </xf>
    <xf numFmtId="4" fontId="47" fillId="5" borderId="9" xfId="12" applyNumberFormat="1" applyFill="1" applyBorder="1" applyAlignment="1" applyProtection="1">
      <alignment horizontal="center"/>
      <protection locked="0" hidden="1"/>
    </xf>
    <xf numFmtId="4" fontId="47" fillId="5" borderId="91" xfId="12" applyNumberFormat="1" applyFill="1" applyBorder="1" applyAlignment="1" applyProtection="1">
      <alignment horizontal="center"/>
      <protection locked="0" hidden="1"/>
    </xf>
    <xf numFmtId="4" fontId="31" fillId="5" borderId="75" xfId="12" applyNumberFormat="1" applyFont="1" applyFill="1" applyBorder="1" applyAlignment="1" applyProtection="1">
      <alignment horizontal="center"/>
      <protection locked="0" hidden="1"/>
    </xf>
    <xf numFmtId="4" fontId="31" fillId="5" borderId="70" xfId="12" applyNumberFormat="1" applyFont="1" applyFill="1" applyBorder="1" applyAlignment="1" applyProtection="1">
      <alignment horizontal="center"/>
      <protection locked="0" hidden="1"/>
    </xf>
    <xf numFmtId="4" fontId="31" fillId="5" borderId="71" xfId="12" applyNumberFormat="1" applyFont="1" applyFill="1" applyBorder="1" applyAlignment="1" applyProtection="1">
      <alignment horizontal="center"/>
      <protection locked="0" hidden="1"/>
    </xf>
    <xf numFmtId="0" fontId="0" fillId="5" borderId="0" xfId="0" applyFill="1"/>
    <xf numFmtId="0" fontId="15" fillId="0" borderId="77" xfId="0" applyFont="1" applyBorder="1" applyAlignment="1">
      <alignment vertical="center"/>
    </xf>
    <xf numFmtId="0" fontId="15" fillId="0" borderId="72" xfId="0" applyFont="1" applyBorder="1" applyAlignment="1">
      <alignment vertical="center"/>
    </xf>
    <xf numFmtId="0" fontId="15" fillId="0" borderId="73" xfId="0" applyFont="1" applyBorder="1" applyAlignment="1">
      <alignment vertical="center"/>
    </xf>
    <xf numFmtId="0" fontId="14" fillId="0" borderId="43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44" xfId="0" applyFont="1" applyBorder="1" applyAlignment="1">
      <alignment vertical="center"/>
    </xf>
    <xf numFmtId="0" fontId="15" fillId="0" borderId="43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49" fontId="16" fillId="0" borderId="102" xfId="0" applyNumberFormat="1" applyFont="1" applyBorder="1" applyAlignment="1">
      <alignment horizontal="centerContinuous" vertical="center"/>
    </xf>
    <xf numFmtId="0" fontId="16" fillId="0" borderId="34" xfId="0" applyFont="1" applyBorder="1" applyAlignment="1">
      <alignment vertical="center"/>
    </xf>
    <xf numFmtId="49" fontId="16" fillId="0" borderId="43" xfId="0" applyNumberFormat="1" applyFont="1" applyBorder="1" applyAlignment="1">
      <alignment horizontal="centerContinuous" vertical="center"/>
    </xf>
    <xf numFmtId="0" fontId="16" fillId="0" borderId="0" xfId="0" applyFont="1" applyBorder="1" applyAlignment="1">
      <alignment horizontal="center" vertical="center"/>
    </xf>
    <xf numFmtId="0" fontId="16" fillId="0" borderId="44" xfId="0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49" fontId="16" fillId="0" borderId="43" xfId="0" applyNumberFormat="1" applyFont="1" applyBorder="1" applyAlignment="1">
      <alignment vertical="center"/>
    </xf>
    <xf numFmtId="49" fontId="16" fillId="0" borderId="97" xfId="0" applyNumberFormat="1" applyFont="1" applyBorder="1" applyAlignment="1">
      <alignment vertical="center"/>
    </xf>
    <xf numFmtId="0" fontId="16" fillId="0" borderId="103" xfId="0" applyFont="1" applyBorder="1" applyAlignment="1">
      <alignment vertical="center"/>
    </xf>
    <xf numFmtId="49" fontId="15" fillId="0" borderId="102" xfId="0" applyNumberFormat="1" applyFont="1" applyBorder="1" applyAlignment="1">
      <alignment vertical="center"/>
    </xf>
    <xf numFmtId="3" fontId="15" fillId="0" borderId="0" xfId="0" applyNumberFormat="1" applyFont="1" applyBorder="1" applyAlignment="1">
      <alignment horizontal="center" vertical="center"/>
    </xf>
    <xf numFmtId="49" fontId="9" fillId="0" borderId="43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4" fillId="0" borderId="44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103" xfId="0" applyBorder="1" applyAlignment="1">
      <alignment vertical="center"/>
    </xf>
    <xf numFmtId="1" fontId="15" fillId="0" borderId="0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right" vertical="center"/>
    </xf>
    <xf numFmtId="168" fontId="15" fillId="0" borderId="0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 applyProtection="1">
      <alignment horizontal="center" vertical="center"/>
      <protection locked="0"/>
    </xf>
    <xf numFmtId="3" fontId="4" fillId="0" borderId="0" xfId="0" applyNumberFormat="1" applyFont="1" applyBorder="1" applyAlignment="1" applyProtection="1">
      <alignment horizontal="right" vertical="center"/>
      <protection locked="0"/>
    </xf>
    <xf numFmtId="168" fontId="4" fillId="0" borderId="0" xfId="0" applyNumberFormat="1" applyFont="1" applyBorder="1" applyAlignment="1" applyProtection="1">
      <alignment horizontal="center" vertical="center"/>
      <protection locked="0"/>
    </xf>
    <xf numFmtId="169" fontId="4" fillId="0" borderId="0" xfId="13" applyNumberFormat="1" applyFont="1" applyBorder="1" applyAlignment="1">
      <alignment horizontal="right" vertical="center"/>
    </xf>
    <xf numFmtId="49" fontId="4" fillId="0" borderId="43" xfId="0" applyNumberFormat="1" applyFont="1" applyBorder="1" applyAlignment="1">
      <alignment vertical="center"/>
    </xf>
    <xf numFmtId="3" fontId="4" fillId="7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103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3" fontId="4" fillId="0" borderId="0" xfId="13" applyNumberFormat="1" applyFont="1" applyBorder="1" applyAlignment="1">
      <alignment horizontal="right" vertical="center"/>
    </xf>
    <xf numFmtId="168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97" xfId="0" applyBorder="1" applyAlignment="1">
      <alignment vertical="center"/>
    </xf>
    <xf numFmtId="0" fontId="4" fillId="0" borderId="43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4" xfId="0" applyBorder="1" applyAlignment="1">
      <alignment vertical="center"/>
    </xf>
    <xf numFmtId="0" fontId="9" fillId="0" borderId="0" xfId="0" applyFont="1" applyBorder="1" applyAlignment="1">
      <alignment vertical="center"/>
    </xf>
    <xf numFmtId="3" fontId="4" fillId="0" borderId="0" xfId="13" applyNumberFormat="1" applyFont="1" applyBorder="1" applyAlignment="1" applyProtection="1">
      <alignment horizontal="right" vertical="center"/>
      <protection locked="0"/>
    </xf>
    <xf numFmtId="0" fontId="4" fillId="0" borderId="97" xfId="0" applyFont="1" applyBorder="1" applyAlignment="1">
      <alignment vertical="center"/>
    </xf>
    <xf numFmtId="2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center" vertical="center"/>
    </xf>
    <xf numFmtId="49" fontId="15" fillId="0" borderId="97" xfId="0" applyNumberFormat="1" applyFont="1" applyBorder="1" applyAlignment="1">
      <alignment vertical="center"/>
    </xf>
    <xf numFmtId="0" fontId="15" fillId="0" borderId="103" xfId="0" applyFont="1" applyBorder="1" applyAlignment="1">
      <alignment vertical="center"/>
    </xf>
    <xf numFmtId="0" fontId="14" fillId="0" borderId="43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4" fillId="0" borderId="74" xfId="0" applyFont="1" applyBorder="1" applyAlignment="1">
      <alignment vertical="center"/>
    </xf>
    <xf numFmtId="0" fontId="4" fillId="0" borderId="75" xfId="0" applyFont="1" applyBorder="1" applyAlignment="1">
      <alignment vertical="center"/>
    </xf>
    <xf numFmtId="0" fontId="4" fillId="0" borderId="76" xfId="0" applyFont="1" applyBorder="1" applyAlignment="1">
      <alignment vertical="center"/>
    </xf>
    <xf numFmtId="0" fontId="50" fillId="0" borderId="0" xfId="0" applyFont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/>
    </xf>
    <xf numFmtId="10" fontId="9" fillId="13" borderId="9" xfId="8" applyNumberFormat="1" applyFont="1" applyFill="1" applyBorder="1" applyProtection="1">
      <protection locked="0" hidden="1"/>
    </xf>
    <xf numFmtId="10" fontId="9" fillId="13" borderId="22" xfId="8" applyNumberFormat="1" applyFont="1" applyFill="1" applyBorder="1" applyProtection="1">
      <protection locked="0" hidden="1"/>
    </xf>
    <xf numFmtId="10" fontId="47" fillId="13" borderId="41" xfId="8" applyNumberFormat="1" applyFont="1" applyFill="1" applyBorder="1" applyProtection="1">
      <protection locked="0" hidden="1"/>
    </xf>
    <xf numFmtId="4" fontId="47" fillId="0" borderId="26" xfId="12" applyNumberFormat="1" applyFill="1" applyBorder="1" applyAlignment="1" applyProtection="1">
      <alignment horizontal="center" wrapText="1"/>
      <protection locked="0" hidden="1"/>
    </xf>
    <xf numFmtId="1" fontId="47" fillId="0" borderId="26" xfId="12" applyNumberFormat="1" applyFill="1" applyBorder="1" applyAlignment="1" applyProtection="1">
      <alignment horizontal="center"/>
      <protection locked="0" hidden="1"/>
    </xf>
    <xf numFmtId="4" fontId="47" fillId="0" borderId="26" xfId="12" applyNumberFormat="1" applyFill="1" applyBorder="1" applyAlignment="1" applyProtection="1">
      <alignment horizontal="center"/>
      <protection locked="0" hidden="1"/>
    </xf>
    <xf numFmtId="4" fontId="47" fillId="10" borderId="15" xfId="12" applyNumberFormat="1" applyFill="1" applyBorder="1" applyAlignment="1" applyProtection="1">
      <alignment horizontal="center" wrapText="1"/>
      <protection locked="0" hidden="1"/>
    </xf>
    <xf numFmtId="4" fontId="47" fillId="0" borderId="72" xfId="12" applyNumberFormat="1" applyFill="1" applyBorder="1" applyAlignment="1" applyProtection="1">
      <alignment horizontal="center"/>
      <protection locked="0" hidden="1"/>
    </xf>
    <xf numFmtId="1" fontId="47" fillId="0" borderId="72" xfId="12" applyNumberFormat="1" applyFill="1" applyBorder="1" applyAlignment="1" applyProtection="1">
      <alignment horizontal="center"/>
      <protection locked="0" hidden="1"/>
    </xf>
    <xf numFmtId="4" fontId="47" fillId="18" borderId="85" xfId="12" applyNumberFormat="1" applyFill="1" applyBorder="1" applyAlignment="1" applyProtection="1">
      <alignment horizontal="center"/>
      <protection locked="0" hidden="1"/>
    </xf>
    <xf numFmtId="4" fontId="47" fillId="0" borderId="0" xfId="12" applyNumberFormat="1" applyFill="1" applyBorder="1" applyAlignment="1" applyProtection="1">
      <alignment horizontal="center"/>
      <protection locked="0" hidden="1"/>
    </xf>
    <xf numFmtId="1" fontId="47" fillId="0" borderId="0" xfId="12" applyNumberFormat="1" applyFill="1" applyBorder="1" applyAlignment="1" applyProtection="1">
      <alignment horizontal="center"/>
      <protection locked="0" hidden="1"/>
    </xf>
    <xf numFmtId="4" fontId="47" fillId="18" borderId="28" xfId="12" applyNumberFormat="1" applyFill="1" applyBorder="1" applyAlignment="1" applyProtection="1">
      <alignment horizontal="center"/>
      <protection locked="0" hidden="1"/>
    </xf>
    <xf numFmtId="4" fontId="47" fillId="18" borderId="39" xfId="12" applyNumberFormat="1" applyFill="1" applyBorder="1" applyAlignment="1" applyProtection="1">
      <alignment horizontal="center"/>
      <protection locked="0" hidden="1"/>
    </xf>
    <xf numFmtId="4" fontId="47" fillId="18" borderId="106" xfId="12" applyNumberFormat="1" applyFill="1" applyBorder="1" applyAlignment="1" applyProtection="1">
      <alignment horizontal="center"/>
      <protection locked="0" hidden="1"/>
    </xf>
    <xf numFmtId="4" fontId="47" fillId="5" borderId="61" xfId="12" applyNumberFormat="1" applyFill="1" applyBorder="1" applyAlignment="1" applyProtection="1">
      <alignment horizontal="center"/>
      <protection locked="0" hidden="1"/>
    </xf>
    <xf numFmtId="168" fontId="47" fillId="5" borderId="0" xfId="12" applyNumberFormat="1" applyFill="1" applyBorder="1" applyProtection="1">
      <protection locked="0" hidden="1"/>
    </xf>
    <xf numFmtId="1" fontId="47" fillId="5" borderId="0" xfId="12" applyNumberFormat="1" applyFill="1" applyBorder="1" applyProtection="1">
      <protection locked="0" hidden="1"/>
    </xf>
    <xf numFmtId="0" fontId="47" fillId="5" borderId="0" xfId="12" applyFill="1" applyBorder="1" applyProtection="1">
      <protection locked="0" hidden="1"/>
    </xf>
    <xf numFmtId="1" fontId="33" fillId="13" borderId="85" xfId="12" applyNumberFormat="1" applyFont="1" applyFill="1" applyBorder="1" applyAlignment="1" applyProtection="1">
      <alignment horizontal="center"/>
      <protection locked="0" hidden="1"/>
    </xf>
    <xf numFmtId="0" fontId="47" fillId="5" borderId="84" xfId="12" applyFill="1" applyBorder="1" applyAlignment="1" applyProtection="1">
      <alignment horizontal="center"/>
      <protection locked="0" hidden="1"/>
    </xf>
    <xf numFmtId="4" fontId="31" fillId="17" borderId="62" xfId="12" applyNumberFormat="1" applyFont="1" applyFill="1" applyBorder="1" applyAlignment="1" applyProtection="1">
      <alignment horizontal="center"/>
      <protection locked="0" hidden="1"/>
    </xf>
    <xf numFmtId="4" fontId="31" fillId="17" borderId="93" xfId="12" applyNumberFormat="1" applyFont="1" applyFill="1" applyBorder="1" applyAlignment="1" applyProtection="1">
      <alignment horizontal="center"/>
      <protection locked="0" hidden="1"/>
    </xf>
    <xf numFmtId="168" fontId="47" fillId="13" borderId="107" xfId="12" applyNumberFormat="1" applyFill="1" applyBorder="1" applyAlignment="1" applyProtection="1">
      <alignment horizontal="center"/>
      <protection locked="0" hidden="1"/>
    </xf>
    <xf numFmtId="0" fontId="47" fillId="13" borderId="107" xfId="12" applyFill="1" applyBorder="1" applyAlignment="1" applyProtection="1">
      <alignment horizontal="center"/>
      <protection locked="0" hidden="1"/>
    </xf>
    <xf numFmtId="4" fontId="47" fillId="5" borderId="38" xfId="12" applyNumberFormat="1" applyFill="1" applyBorder="1" applyAlignment="1" applyProtection="1">
      <alignment horizontal="center"/>
      <protection locked="0" hidden="1"/>
    </xf>
    <xf numFmtId="168" fontId="47" fillId="13" borderId="92" xfId="12" applyNumberFormat="1" applyFill="1" applyBorder="1" applyAlignment="1" applyProtection="1">
      <alignment horizontal="center"/>
      <protection locked="0" hidden="1"/>
    </xf>
    <xf numFmtId="9" fontId="0" fillId="14" borderId="42" xfId="9" applyNumberFormat="1" applyFont="1" applyFill="1" applyBorder="1" applyAlignment="1" applyProtection="1">
      <alignment horizontal="center" vertical="center"/>
      <protection locked="0" hidden="1"/>
    </xf>
    <xf numFmtId="9" fontId="0" fillId="14" borderId="39" xfId="9" applyNumberFormat="1" applyFont="1" applyFill="1" applyBorder="1" applyAlignment="1" applyProtection="1">
      <alignment horizontal="center"/>
      <protection locked="0" hidden="1"/>
    </xf>
    <xf numFmtId="9" fontId="0" fillId="14" borderId="93" xfId="9" applyNumberFormat="1" applyFont="1" applyFill="1" applyBorder="1" applyAlignment="1" applyProtection="1">
      <alignment horizontal="center"/>
      <protection locked="0" hidden="1"/>
    </xf>
    <xf numFmtId="0" fontId="1" fillId="0" borderId="0" xfId="0" applyFont="1"/>
    <xf numFmtId="49" fontId="0" fillId="0" borderId="0" xfId="0" applyNumberFormat="1"/>
    <xf numFmtId="0" fontId="1" fillId="0" borderId="0" xfId="0" applyNumberFormat="1" applyFont="1"/>
    <xf numFmtId="14" fontId="0" fillId="0" borderId="0" xfId="0" applyNumberFormat="1"/>
    <xf numFmtId="1" fontId="0" fillId="0" borderId="0" xfId="0" applyNumberFormat="1"/>
    <xf numFmtId="0" fontId="51" fillId="0" borderId="0" xfId="0" applyFont="1"/>
    <xf numFmtId="3" fontId="0" fillId="0" borderId="0" xfId="0" applyNumberFormat="1"/>
    <xf numFmtId="2" fontId="0" fillId="0" borderId="0" xfId="0" applyNumberFormat="1"/>
    <xf numFmtId="168" fontId="0" fillId="0" borderId="0" xfId="0" applyNumberFormat="1"/>
    <xf numFmtId="0" fontId="1" fillId="0" borderId="0" xfId="0" quotePrefix="1" applyFont="1"/>
    <xf numFmtId="0" fontId="51" fillId="0" borderId="0" xfId="0" quotePrefix="1" applyFont="1"/>
    <xf numFmtId="10" fontId="0" fillId="0" borderId="0" xfId="8" applyNumberFormat="1" applyFont="1"/>
    <xf numFmtId="5" fontId="0" fillId="0" borderId="0" xfId="0" applyNumberFormat="1"/>
    <xf numFmtId="0" fontId="0" fillId="0" borderId="0" xfId="0" applyNumberFormat="1"/>
    <xf numFmtId="0" fontId="53" fillId="0" borderId="0" xfId="0" applyFont="1"/>
    <xf numFmtId="4" fontId="54" fillId="0" borderId="0" xfId="0" applyNumberFormat="1" applyFont="1" applyAlignment="1">
      <alignment horizontal="center" vertical="center"/>
    </xf>
    <xf numFmtId="0" fontId="53" fillId="0" borderId="0" xfId="0" applyFont="1" applyFill="1"/>
    <xf numFmtId="0" fontId="54" fillId="0" borderId="0" xfId="0" applyFont="1" applyAlignment="1">
      <alignment vertical="center"/>
    </xf>
    <xf numFmtId="14" fontId="16" fillId="7" borderId="18" xfId="0" applyNumberFormat="1" applyFont="1" applyFill="1" applyBorder="1" applyAlignment="1" applyProtection="1">
      <alignment horizontal="center" vertical="center"/>
      <protection locked="0"/>
    </xf>
    <xf numFmtId="1" fontId="10" fillId="7" borderId="19" xfId="0" applyNumberFormat="1" applyFont="1" applyFill="1" applyBorder="1" applyAlignment="1" applyProtection="1">
      <alignment horizontal="center" vertical="center"/>
      <protection locked="0"/>
    </xf>
    <xf numFmtId="1" fontId="10" fillId="7" borderId="9" xfId="0" applyNumberFormat="1" applyFont="1" applyFill="1" applyBorder="1" applyAlignment="1" applyProtection="1">
      <alignment horizontal="center" vertical="center"/>
      <protection locked="0"/>
    </xf>
    <xf numFmtId="1" fontId="8" fillId="7" borderId="20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 applyProtection="1">
      <alignment horizontal="center" vertical="center"/>
      <protection locked="0"/>
    </xf>
    <xf numFmtId="1" fontId="8" fillId="7" borderId="9" xfId="0" applyNumberFormat="1" applyFont="1" applyFill="1" applyBorder="1" applyAlignment="1" applyProtection="1">
      <alignment horizontal="center" vertical="center"/>
      <protection locked="0"/>
    </xf>
    <xf numFmtId="49" fontId="4" fillId="7" borderId="7" xfId="0" applyNumberFormat="1" applyFont="1" applyFill="1" applyBorder="1" applyAlignment="1" applyProtection="1">
      <alignment horizontal="left" vertical="center" wrapText="1"/>
      <protection locked="0"/>
    </xf>
    <xf numFmtId="0" fontId="10" fillId="7" borderId="9" xfId="0" applyFont="1" applyFill="1" applyBorder="1" applyAlignment="1" applyProtection="1">
      <alignment horizontal="center" vertical="center"/>
      <protection locked="0"/>
    </xf>
    <xf numFmtId="0" fontId="4" fillId="7" borderId="8" xfId="0" applyFont="1" applyFill="1" applyBorder="1" applyAlignment="1" applyProtection="1">
      <alignment vertical="center"/>
      <protection locked="0"/>
    </xf>
    <xf numFmtId="49" fontId="4" fillId="7" borderId="8" xfId="0" applyNumberFormat="1" applyFont="1" applyFill="1" applyBorder="1" applyAlignment="1" applyProtection="1">
      <alignment horizontal="left" vertical="center"/>
      <protection locked="0"/>
    </xf>
    <xf numFmtId="49" fontId="4" fillId="7" borderId="0" xfId="0" applyNumberFormat="1" applyFont="1" applyFill="1" applyAlignment="1" applyProtection="1">
      <alignment horizontal="left" vertical="center"/>
      <protection locked="0"/>
    </xf>
    <xf numFmtId="3" fontId="24" fillId="9" borderId="9" xfId="0" applyNumberFormat="1" applyFont="1" applyFill="1" applyBorder="1" applyAlignment="1" applyProtection="1">
      <alignment vertical="center"/>
    </xf>
    <xf numFmtId="3" fontId="24" fillId="0" borderId="9" xfId="0" applyNumberFormat="1" applyFont="1" applyBorder="1" applyAlignment="1" applyProtection="1">
      <alignment vertical="center"/>
    </xf>
    <xf numFmtId="3" fontId="24" fillId="9" borderId="22" xfId="0" applyNumberFormat="1" applyFont="1" applyFill="1" applyBorder="1" applyAlignment="1" applyProtection="1">
      <alignment vertical="center"/>
    </xf>
    <xf numFmtId="3" fontId="24" fillId="9" borderId="39" xfId="0" applyNumberFormat="1" applyFont="1" applyFill="1" applyBorder="1" applyAlignment="1" applyProtection="1">
      <alignment vertical="center"/>
    </xf>
    <xf numFmtId="3" fontId="24" fillId="9" borderId="40" xfId="0" applyNumberFormat="1" applyFont="1" applyFill="1" applyBorder="1" applyAlignment="1" applyProtection="1">
      <alignment vertical="center"/>
    </xf>
    <xf numFmtId="4" fontId="24" fillId="9" borderId="41" xfId="0" applyNumberFormat="1" applyFont="1" applyFill="1" applyBorder="1" applyAlignment="1" applyProtection="1">
      <alignment vertical="center"/>
    </xf>
    <xf numFmtId="3" fontId="22" fillId="0" borderId="0" xfId="0" applyNumberFormat="1" applyFont="1" applyAlignment="1" applyProtection="1">
      <alignment vertical="center"/>
    </xf>
    <xf numFmtId="3" fontId="22" fillId="0" borderId="23" xfId="0" applyNumberFormat="1" applyFont="1" applyBorder="1" applyAlignment="1" applyProtection="1">
      <alignment vertical="center"/>
    </xf>
    <xf numFmtId="4" fontId="22" fillId="0" borderId="42" xfId="0" applyNumberFormat="1" applyFont="1" applyBorder="1" applyAlignment="1" applyProtection="1">
      <alignment vertical="center"/>
    </xf>
    <xf numFmtId="4" fontId="22" fillId="0" borderId="43" xfId="0" applyNumberFormat="1" applyFont="1" applyBorder="1" applyAlignment="1" applyProtection="1">
      <alignment vertical="center"/>
    </xf>
    <xf numFmtId="4" fontId="22" fillId="0" borderId="44" xfId="0" applyNumberFormat="1" applyFont="1" applyBorder="1" applyAlignment="1" applyProtection="1">
      <alignment vertical="center"/>
    </xf>
    <xf numFmtId="4" fontId="22" fillId="0" borderId="45" xfId="0" applyNumberFormat="1" applyFont="1" applyBorder="1" applyAlignment="1" applyProtection="1">
      <alignment vertical="center"/>
    </xf>
    <xf numFmtId="3" fontId="16" fillId="9" borderId="46" xfId="0" applyNumberFormat="1" applyFont="1" applyFill="1" applyBorder="1" applyAlignment="1" applyProtection="1">
      <alignment vertical="center"/>
    </xf>
    <xf numFmtId="3" fontId="16" fillId="0" borderId="46" xfId="0" applyNumberFormat="1" applyFont="1" applyBorder="1" applyAlignment="1" applyProtection="1">
      <alignment vertical="center"/>
    </xf>
    <xf numFmtId="3" fontId="16" fillId="9" borderId="47" xfId="0" applyNumberFormat="1" applyFont="1" applyFill="1" applyBorder="1" applyAlignment="1" applyProtection="1">
      <alignment vertical="center"/>
    </xf>
    <xf numFmtId="3" fontId="16" fillId="9" borderId="48" xfId="0" applyNumberFormat="1" applyFont="1" applyFill="1" applyBorder="1" applyAlignment="1" applyProtection="1">
      <alignment vertical="center"/>
    </xf>
    <xf numFmtId="3" fontId="16" fillId="9" borderId="49" xfId="0" applyNumberFormat="1" applyFont="1" applyFill="1" applyBorder="1" applyAlignment="1" applyProtection="1">
      <alignment vertical="center"/>
    </xf>
    <xf numFmtId="4" fontId="16" fillId="9" borderId="50" xfId="0" applyNumberFormat="1" applyFont="1" applyFill="1" applyBorder="1" applyAlignment="1" applyProtection="1">
      <alignment vertical="center"/>
    </xf>
    <xf numFmtId="3" fontId="16" fillId="9" borderId="51" xfId="0" applyNumberFormat="1" applyFont="1" applyFill="1" applyBorder="1" applyAlignment="1" applyProtection="1">
      <alignment vertical="center"/>
    </xf>
    <xf numFmtId="3" fontId="16" fillId="0" borderId="51" xfId="0" applyNumberFormat="1" applyFont="1" applyBorder="1" applyAlignment="1" applyProtection="1">
      <alignment vertical="center"/>
    </xf>
    <xf numFmtId="3" fontId="16" fillId="9" borderId="48" xfId="0" applyNumberFormat="1" applyFont="1" applyFill="1" applyBorder="1" applyAlignment="1" applyProtection="1">
      <alignment horizontal="right" vertical="center"/>
    </xf>
    <xf numFmtId="4" fontId="16" fillId="9" borderId="50" xfId="0" applyNumberFormat="1" applyFont="1" applyFill="1" applyBorder="1" applyAlignment="1" applyProtection="1">
      <alignment horizontal="right" vertical="center"/>
    </xf>
    <xf numFmtId="3" fontId="16" fillId="9" borderId="49" xfId="0" applyNumberFormat="1" applyFont="1" applyFill="1" applyBorder="1" applyAlignment="1" applyProtection="1">
      <alignment horizontal="right" vertical="center"/>
    </xf>
    <xf numFmtId="3" fontId="16" fillId="0" borderId="49" xfId="0" applyNumberFormat="1" applyFont="1" applyBorder="1" applyAlignment="1" applyProtection="1">
      <alignment horizontal="center" vertical="center"/>
    </xf>
    <xf numFmtId="4" fontId="16" fillId="0" borderId="50" xfId="0" applyNumberFormat="1" applyFont="1" applyBorder="1" applyAlignment="1" applyProtection="1">
      <alignment horizontal="center" vertical="center"/>
    </xf>
    <xf numFmtId="3" fontId="16" fillId="9" borderId="52" xfId="0" applyNumberFormat="1" applyFont="1" applyFill="1" applyBorder="1" applyAlignment="1" applyProtection="1">
      <alignment vertical="center"/>
    </xf>
    <xf numFmtId="3" fontId="16" fillId="0" borderId="52" xfId="0" applyNumberFormat="1" applyFont="1" applyBorder="1" applyAlignment="1" applyProtection="1">
      <alignment vertical="center"/>
    </xf>
    <xf numFmtId="3" fontId="16" fillId="9" borderId="53" xfId="0" applyNumberFormat="1" applyFont="1" applyFill="1" applyBorder="1" applyAlignment="1" applyProtection="1">
      <alignment vertical="center"/>
    </xf>
    <xf numFmtId="3" fontId="16" fillId="9" borderId="39" xfId="0" applyNumberFormat="1" applyFont="1" applyFill="1" applyBorder="1" applyAlignment="1" applyProtection="1">
      <alignment vertical="center"/>
    </xf>
    <xf numFmtId="3" fontId="16" fillId="9" borderId="54" xfId="0" applyNumberFormat="1" applyFont="1" applyFill="1" applyBorder="1" applyAlignment="1" applyProtection="1">
      <alignment vertical="center"/>
    </xf>
    <xf numFmtId="4" fontId="16" fillId="9" borderId="41" xfId="0" applyNumberFormat="1" applyFont="1" applyFill="1" applyBorder="1" applyAlignment="1" applyProtection="1">
      <alignment vertical="center"/>
    </xf>
    <xf numFmtId="3" fontId="16" fillId="9" borderId="40" xfId="0" applyNumberFormat="1" applyFont="1" applyFill="1" applyBorder="1" applyAlignment="1" applyProtection="1">
      <alignment vertical="center"/>
    </xf>
    <xf numFmtId="3" fontId="22" fillId="0" borderId="25" xfId="0" applyNumberFormat="1" applyFont="1" applyBorder="1" applyAlignment="1" applyProtection="1">
      <alignment vertical="center"/>
    </xf>
    <xf numFmtId="3" fontId="16" fillId="0" borderId="25" xfId="0" applyNumberFormat="1" applyFont="1" applyBorder="1" applyAlignment="1" applyProtection="1">
      <alignment vertical="center"/>
    </xf>
    <xf numFmtId="4" fontId="16" fillId="0" borderId="42" xfId="0" applyNumberFormat="1" applyFont="1" applyBorder="1" applyAlignment="1" applyProtection="1">
      <alignment vertical="center"/>
    </xf>
    <xf numFmtId="4" fontId="16" fillId="0" borderId="43" xfId="0" applyNumberFormat="1" applyFont="1" applyBorder="1" applyAlignment="1" applyProtection="1">
      <alignment vertical="center"/>
    </xf>
    <xf numFmtId="4" fontId="16" fillId="0" borderId="44" xfId="0" applyNumberFormat="1" applyFont="1" applyBorder="1" applyAlignment="1" applyProtection="1">
      <alignment vertical="center"/>
    </xf>
    <xf numFmtId="3" fontId="24" fillId="9" borderId="9" xfId="0" applyNumberFormat="1" applyFont="1" applyFill="1" applyBorder="1" applyAlignment="1" applyProtection="1">
      <alignment horizontal="right" vertical="center"/>
    </xf>
    <xf numFmtId="3" fontId="16" fillId="9" borderId="56" xfId="0" applyNumberFormat="1" applyFont="1" applyFill="1" applyBorder="1" applyAlignment="1" applyProtection="1">
      <alignment vertical="center"/>
    </xf>
    <xf numFmtId="3" fontId="16" fillId="9" borderId="57" xfId="0" applyNumberFormat="1" applyFont="1" applyFill="1" applyBorder="1" applyAlignment="1" applyProtection="1">
      <alignment vertical="center"/>
    </xf>
    <xf numFmtId="3" fontId="16" fillId="9" borderId="58" xfId="0" applyNumberFormat="1" applyFont="1" applyFill="1" applyBorder="1" applyAlignment="1" applyProtection="1">
      <alignment vertical="center"/>
    </xf>
    <xf numFmtId="3" fontId="16" fillId="9" borderId="59" xfId="0" applyNumberFormat="1" applyFont="1" applyFill="1" applyBorder="1" applyAlignment="1" applyProtection="1">
      <alignment vertical="center"/>
    </xf>
    <xf numFmtId="3" fontId="16" fillId="9" borderId="60" xfId="0" applyNumberFormat="1" applyFont="1" applyFill="1" applyBorder="1" applyAlignment="1" applyProtection="1">
      <alignment vertical="center"/>
    </xf>
    <xf numFmtId="4" fontId="16" fillId="9" borderId="61" xfId="0" applyNumberFormat="1" applyFont="1" applyFill="1" applyBorder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3" fontId="4" fillId="9" borderId="9" xfId="0" applyNumberFormat="1" applyFont="1" applyFill="1" applyBorder="1" applyAlignment="1" applyProtection="1">
      <alignment horizontal="center" vertical="center"/>
    </xf>
    <xf numFmtId="3" fontId="4" fillId="9" borderId="22" xfId="0" applyNumberFormat="1" applyFont="1" applyFill="1" applyBorder="1" applyAlignment="1" applyProtection="1">
      <alignment horizontal="center" vertical="center"/>
    </xf>
    <xf numFmtId="4" fontId="8" fillId="9" borderId="62" xfId="0" applyNumberFormat="1" applyFont="1" applyFill="1" applyBorder="1" applyAlignment="1" applyProtection="1">
      <alignment horizontal="center" vertical="center"/>
    </xf>
    <xf numFmtId="3" fontId="4" fillId="9" borderId="23" xfId="0" applyNumberFormat="1" applyFont="1" applyFill="1" applyBorder="1" applyAlignment="1" applyProtection="1">
      <alignment horizontal="center" vertical="center"/>
    </xf>
    <xf numFmtId="1" fontId="9" fillId="7" borderId="62" xfId="0" applyNumberFormat="1" applyFont="1" applyFill="1" applyBorder="1" applyAlignment="1" applyProtection="1">
      <alignment horizontal="center" vertical="center"/>
      <protection locked="0"/>
    </xf>
    <xf numFmtId="3" fontId="9" fillId="7" borderId="62" xfId="13" applyNumberFormat="1" applyFont="1" applyFill="1" applyBorder="1" applyAlignment="1" applyProtection="1">
      <alignment horizontal="right" vertical="center"/>
      <protection locked="0"/>
    </xf>
    <xf numFmtId="168" fontId="9" fillId="7" borderId="62" xfId="0" applyNumberFormat="1" applyFont="1" applyFill="1" applyBorder="1" applyAlignment="1" applyProtection="1">
      <alignment horizontal="center" vertical="center"/>
      <protection locked="0"/>
    </xf>
    <xf numFmtId="0" fontId="10" fillId="7" borderId="0" xfId="0" applyFont="1" applyFill="1" applyAlignment="1" applyProtection="1">
      <alignment vertical="center"/>
      <protection locked="0"/>
    </xf>
    <xf numFmtId="177" fontId="13" fillId="9" borderId="16" xfId="0" applyNumberFormat="1" applyFont="1" applyFill="1" applyBorder="1" applyProtection="1"/>
    <xf numFmtId="177" fontId="13" fillId="9" borderId="9" xfId="0" applyNumberFormat="1" applyFont="1" applyFill="1" applyBorder="1" applyProtection="1"/>
    <xf numFmtId="177" fontId="14" fillId="9" borderId="62" xfId="0" applyNumberFormat="1" applyFont="1" applyFill="1" applyBorder="1" applyProtection="1"/>
    <xf numFmtId="177" fontId="13" fillId="9" borderId="9" xfId="13" applyNumberFormat="1" applyFont="1" applyFill="1" applyBorder="1" applyProtection="1"/>
    <xf numFmtId="5" fontId="49" fillId="9" borderId="62" xfId="0" applyNumberFormat="1" applyFont="1" applyFill="1" applyBorder="1" applyAlignment="1" applyProtection="1">
      <alignment vertical="center"/>
    </xf>
    <xf numFmtId="177" fontId="13" fillId="9" borderId="9" xfId="0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49" fontId="8" fillId="7" borderId="7" xfId="0" applyNumberFormat="1" applyFont="1" applyFill="1" applyBorder="1" applyAlignment="1" applyProtection="1">
      <alignment horizontal="left" vertical="center"/>
      <protection locked="0"/>
    </xf>
    <xf numFmtId="49" fontId="52" fillId="7" borderId="7" xfId="0" applyNumberFormat="1" applyFont="1" applyFill="1" applyBorder="1" applyAlignment="1" applyProtection="1">
      <alignment horizontal="left" vertical="center"/>
      <protection locked="0"/>
    </xf>
    <xf numFmtId="49" fontId="10" fillId="7" borderId="7" xfId="0" applyNumberFormat="1" applyFont="1" applyFill="1" applyBorder="1" applyAlignment="1" applyProtection="1">
      <alignment horizontal="left" vertical="center"/>
      <protection locked="0"/>
    </xf>
    <xf numFmtId="49" fontId="10" fillId="7" borderId="8" xfId="0" applyNumberFormat="1" applyFont="1" applyFill="1" applyBorder="1" applyAlignment="1" applyProtection="1">
      <alignment horizontal="left" vertical="center"/>
      <protection locked="0"/>
    </xf>
    <xf numFmtId="49" fontId="4" fillId="7" borderId="7" xfId="0" applyNumberFormat="1" applyFont="1" applyFill="1" applyBorder="1" applyAlignment="1" applyProtection="1">
      <alignment horizontal="center" vertical="center"/>
      <protection locked="0"/>
    </xf>
    <xf numFmtId="14" fontId="10" fillId="7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10" fillId="7" borderId="8" xfId="0" applyNumberFormat="1" applyFont="1" applyFill="1" applyBorder="1" applyAlignment="1" applyProtection="1">
      <alignment horizontal="center" vertical="center"/>
      <protection locked="0"/>
    </xf>
    <xf numFmtId="166" fontId="10" fillId="7" borderId="10" xfId="0" applyNumberFormat="1" applyFont="1" applyFill="1" applyBorder="1" applyAlignment="1" applyProtection="1">
      <alignment horizontal="center" vertical="center"/>
      <protection locked="0"/>
    </xf>
    <xf numFmtId="49" fontId="4" fillId="7" borderId="8" xfId="0" applyNumberFormat="1" applyFont="1" applyFill="1" applyBorder="1" applyAlignment="1" applyProtection="1">
      <alignment horizontal="left" vertical="center"/>
      <protection locked="0"/>
    </xf>
    <xf numFmtId="49" fontId="4" fillId="7" borderId="0" xfId="0" applyNumberFormat="1" applyFont="1" applyFill="1" applyAlignment="1" applyProtection="1">
      <alignment horizontal="left" vertical="center"/>
      <protection locked="0"/>
    </xf>
    <xf numFmtId="49" fontId="4" fillId="7" borderId="7" xfId="0" applyNumberFormat="1" applyFont="1" applyFill="1" applyBorder="1" applyAlignment="1" applyProtection="1">
      <alignment horizontal="left" vertical="center" wrapText="1"/>
      <protection locked="0"/>
    </xf>
    <xf numFmtId="3" fontId="10" fillId="9" borderId="22" xfId="0" applyNumberFormat="1" applyFont="1" applyFill="1" applyBorder="1" applyAlignment="1">
      <alignment horizontal="center" vertical="center"/>
    </xf>
    <xf numFmtId="3" fontId="10" fillId="9" borderId="23" xfId="0" applyNumberFormat="1" applyFont="1" applyFill="1" applyBorder="1" applyAlignment="1">
      <alignment horizontal="center" vertical="center"/>
    </xf>
    <xf numFmtId="3" fontId="10" fillId="9" borderId="24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9" fillId="5" borderId="0" xfId="12" applyFont="1" applyFill="1" applyAlignment="1" applyProtection="1">
      <alignment horizontal="center" vertical="center" wrapText="1"/>
      <protection locked="0" hidden="1"/>
    </xf>
    <xf numFmtId="0" fontId="14" fillId="5" borderId="0" xfId="12" applyFont="1" applyFill="1" applyAlignment="1" applyProtection="1">
      <alignment horizontal="center" vertical="center" wrapText="1"/>
      <protection locked="0" hidden="1"/>
    </xf>
    <xf numFmtId="0" fontId="9" fillId="8" borderId="70" xfId="2" applyFont="1" applyFill="1" applyBorder="1" applyAlignment="1" applyProtection="1">
      <alignment horizontal="center" vertical="center"/>
      <protection locked="0" hidden="1"/>
    </xf>
    <xf numFmtId="0" fontId="9" fillId="8" borderId="71" xfId="2" applyFont="1" applyFill="1" applyBorder="1" applyAlignment="1" applyProtection="1">
      <alignment horizontal="center" vertical="center"/>
      <protection locked="0" hidden="1"/>
    </xf>
    <xf numFmtId="0" fontId="9" fillId="8" borderId="69" xfId="2" applyFont="1" applyFill="1" applyBorder="1" applyAlignment="1" applyProtection="1">
      <alignment horizontal="center" vertical="center"/>
      <protection locked="0" hidden="1"/>
    </xf>
    <xf numFmtId="49" fontId="9" fillId="13" borderId="22" xfId="12" applyNumberFormat="1" applyFont="1" applyFill="1" applyBorder="1" applyAlignment="1" applyProtection="1">
      <alignment horizontal="center" vertical="center"/>
      <protection locked="0" hidden="1"/>
    </xf>
    <xf numFmtId="49" fontId="9" fillId="13" borderId="23" xfId="12" applyNumberFormat="1" applyFont="1" applyFill="1" applyBorder="1" applyAlignment="1" applyProtection="1">
      <alignment horizontal="center" vertical="center"/>
      <protection locked="0" hidden="1"/>
    </xf>
    <xf numFmtId="49" fontId="9" fillId="13" borderId="24" xfId="12" applyNumberFormat="1" applyFont="1" applyFill="1" applyBorder="1" applyAlignment="1" applyProtection="1">
      <alignment horizontal="center" vertical="center"/>
      <protection locked="0" hidden="1"/>
    </xf>
    <xf numFmtId="14" fontId="9" fillId="13" borderId="22" xfId="12" applyNumberFormat="1" applyFont="1" applyFill="1" applyBorder="1" applyAlignment="1" applyProtection="1">
      <alignment horizontal="center" vertical="center"/>
      <protection locked="0" hidden="1"/>
    </xf>
    <xf numFmtId="14" fontId="9" fillId="13" borderId="23" xfId="12" applyNumberFormat="1" applyFont="1" applyFill="1" applyBorder="1" applyAlignment="1" applyProtection="1">
      <alignment horizontal="center" vertical="center"/>
      <protection locked="0" hidden="1"/>
    </xf>
    <xf numFmtId="14" fontId="9" fillId="13" borderId="24" xfId="12" applyNumberFormat="1" applyFont="1" applyFill="1" applyBorder="1" applyAlignment="1" applyProtection="1">
      <alignment horizontal="center" vertical="center"/>
      <protection locked="0" hidden="1"/>
    </xf>
    <xf numFmtId="0" fontId="32" fillId="14" borderId="70" xfId="1" applyFont="1" applyFill="1" applyBorder="1" applyAlignment="1" applyProtection="1">
      <alignment horizontal="center" vertical="center"/>
      <protection locked="0" hidden="1"/>
    </xf>
    <xf numFmtId="0" fontId="32" fillId="14" borderId="71" xfId="1" applyFont="1" applyFill="1" applyBorder="1" applyAlignment="1" applyProtection="1">
      <alignment horizontal="center" vertical="center"/>
      <protection locked="0" hidden="1"/>
    </xf>
    <xf numFmtId="49" fontId="9" fillId="14" borderId="78" xfId="12" applyNumberFormat="1" applyFont="1" applyFill="1" applyBorder="1" applyAlignment="1" applyProtection="1">
      <alignment horizontal="center" vertical="center" wrapText="1"/>
      <protection locked="0" hidden="1"/>
    </xf>
    <xf numFmtId="49" fontId="9" fillId="14" borderId="81" xfId="12" applyNumberFormat="1" applyFont="1" applyFill="1" applyBorder="1" applyAlignment="1" applyProtection="1">
      <alignment horizontal="center" vertical="center" wrapText="1"/>
      <protection locked="0" hidden="1"/>
    </xf>
    <xf numFmtId="0" fontId="9" fillId="14" borderId="79" xfId="12" applyFont="1" applyFill="1" applyBorder="1" applyAlignment="1" applyProtection="1">
      <alignment horizontal="center" vertical="center" wrapText="1"/>
      <protection locked="0" hidden="1"/>
    </xf>
    <xf numFmtId="0" fontId="9" fillId="14" borderId="16" xfId="12" applyFont="1" applyFill="1" applyBorder="1" applyAlignment="1" applyProtection="1">
      <alignment horizontal="center" vertical="center" wrapText="1"/>
      <protection locked="0" hidden="1"/>
    </xf>
    <xf numFmtId="4" fontId="37" fillId="5" borderId="0" xfId="12" applyNumberFormat="1" applyFont="1" applyFill="1" applyAlignment="1" applyProtection="1">
      <alignment horizontal="center" vertical="center" wrapText="1"/>
      <protection locked="0" hidden="1"/>
    </xf>
    <xf numFmtId="4" fontId="47" fillId="14" borderId="70" xfId="12" applyNumberFormat="1" applyFill="1" applyBorder="1" applyAlignment="1" applyProtection="1">
      <alignment horizontal="center" vertical="center" wrapText="1"/>
      <protection locked="0" hidden="1"/>
    </xf>
    <xf numFmtId="4" fontId="47" fillId="14" borderId="69" xfId="12" applyNumberFormat="1" applyFill="1" applyBorder="1" applyAlignment="1" applyProtection="1">
      <alignment horizontal="center" vertical="center" wrapText="1"/>
      <protection locked="0" hidden="1"/>
    </xf>
    <xf numFmtId="0" fontId="9" fillId="10" borderId="16" xfId="12" applyFont="1" applyFill="1" applyBorder="1" applyAlignment="1" applyProtection="1">
      <alignment horizontal="center" vertical="center" wrapText="1"/>
      <protection locked="0" hidden="1"/>
    </xf>
    <xf numFmtId="0" fontId="9" fillId="10" borderId="80" xfId="12" applyFont="1" applyFill="1" applyBorder="1" applyAlignment="1" applyProtection="1">
      <alignment horizontal="center" vertical="center" wrapText="1"/>
      <protection locked="0" hidden="1"/>
    </xf>
    <xf numFmtId="0" fontId="9" fillId="10" borderId="82" xfId="12" applyFont="1" applyFill="1" applyBorder="1" applyAlignment="1" applyProtection="1">
      <alignment horizontal="center" vertical="center" wrapText="1"/>
      <protection locked="0" hidden="1"/>
    </xf>
    <xf numFmtId="4" fontId="47" fillId="14" borderId="108" xfId="12" applyNumberFormat="1" applyFill="1" applyBorder="1" applyAlignment="1" applyProtection="1">
      <alignment horizontal="center" vertical="center" wrapText="1"/>
      <protection locked="0" hidden="1"/>
    </xf>
    <xf numFmtId="4" fontId="47" fillId="14" borderId="104" xfId="12" applyNumberFormat="1" applyFill="1" applyBorder="1" applyAlignment="1" applyProtection="1">
      <alignment horizontal="center" vertical="center" wrapText="1"/>
      <protection locked="0" hidden="1"/>
    </xf>
    <xf numFmtId="4" fontId="47" fillId="5" borderId="65" xfId="12" applyNumberFormat="1" applyFill="1" applyBorder="1" applyAlignment="1" applyProtection="1">
      <alignment horizontal="center" vertical="center"/>
      <protection locked="0" hidden="1"/>
    </xf>
    <xf numFmtId="4" fontId="47" fillId="5" borderId="38" xfId="12" applyNumberFormat="1" applyFill="1" applyBorder="1" applyAlignment="1" applyProtection="1">
      <alignment horizontal="center" vertical="center"/>
      <protection locked="0" hidden="1"/>
    </xf>
    <xf numFmtId="0" fontId="9" fillId="10" borderId="78" xfId="12" applyFont="1" applyFill="1" applyBorder="1" applyAlignment="1" applyProtection="1">
      <alignment horizontal="center" vertical="center" wrapText="1"/>
      <protection locked="0" hidden="1"/>
    </xf>
    <xf numFmtId="0" fontId="9" fillId="10" borderId="81" xfId="12" applyFont="1" applyFill="1" applyBorder="1" applyAlignment="1" applyProtection="1">
      <alignment horizontal="center" vertical="center" wrapText="1"/>
      <protection locked="0" hidden="1"/>
    </xf>
    <xf numFmtId="0" fontId="9" fillId="10" borderId="79" xfId="12" applyFont="1" applyFill="1" applyBorder="1" applyAlignment="1" applyProtection="1">
      <alignment horizontal="center" vertical="center" wrapText="1"/>
      <protection locked="0" hidden="1"/>
    </xf>
    <xf numFmtId="0" fontId="9" fillId="10" borderId="18" xfId="12" applyFont="1" applyFill="1" applyBorder="1" applyAlignment="1" applyProtection="1">
      <alignment horizontal="center" vertical="center" wrapText="1"/>
      <protection locked="0" hidden="1"/>
    </xf>
    <xf numFmtId="0" fontId="9" fillId="10" borderId="35" xfId="12" applyFont="1" applyFill="1" applyBorder="1" applyAlignment="1" applyProtection="1">
      <alignment horizontal="center" vertical="center"/>
      <protection locked="0" hidden="1"/>
    </xf>
    <xf numFmtId="0" fontId="9" fillId="10" borderId="25" xfId="12" applyFont="1" applyFill="1" applyBorder="1" applyAlignment="1" applyProtection="1">
      <alignment horizontal="center" vertical="center"/>
      <protection locked="0" hidden="1"/>
    </xf>
    <xf numFmtId="0" fontId="9" fillId="10" borderId="65" xfId="12" applyFont="1" applyFill="1" applyBorder="1" applyAlignment="1" applyProtection="1">
      <alignment horizontal="center" vertical="center"/>
      <protection locked="0" hidden="1"/>
    </xf>
    <xf numFmtId="0" fontId="9" fillId="10" borderId="35" xfId="12" applyFont="1" applyFill="1" applyBorder="1" applyAlignment="1" applyProtection="1">
      <alignment horizontal="center" vertical="center" wrapText="1"/>
      <protection locked="0" hidden="1"/>
    </xf>
    <xf numFmtId="0" fontId="9" fillId="10" borderId="65" xfId="12" applyFont="1" applyFill="1" applyBorder="1" applyAlignment="1" applyProtection="1">
      <alignment horizontal="center" vertical="center" wrapText="1"/>
      <protection locked="0" hidden="1"/>
    </xf>
    <xf numFmtId="4" fontId="47" fillId="5" borderId="29" xfId="12" applyNumberFormat="1" applyFill="1" applyBorder="1" applyAlignment="1" applyProtection="1">
      <alignment horizontal="center" vertical="center"/>
      <protection locked="0" hidden="1"/>
    </xf>
    <xf numFmtId="4" fontId="47" fillId="5" borderId="30" xfId="12" applyNumberFormat="1" applyFill="1" applyBorder="1" applyAlignment="1" applyProtection="1">
      <alignment horizontal="center" vertical="center"/>
      <protection locked="0" hidden="1"/>
    </xf>
    <xf numFmtId="4" fontId="47" fillId="5" borderId="98" xfId="12" applyNumberFormat="1" applyFill="1" applyBorder="1" applyAlignment="1" applyProtection="1">
      <alignment horizontal="center"/>
      <protection locked="0" hidden="1"/>
    </xf>
    <xf numFmtId="4" fontId="47" fillId="5" borderId="45" xfId="12" applyNumberFormat="1" applyFill="1" applyBorder="1" applyAlignment="1" applyProtection="1">
      <alignment horizontal="center"/>
      <protection locked="0" hidden="1"/>
    </xf>
    <xf numFmtId="4" fontId="47" fillId="5" borderId="99" xfId="12" applyNumberFormat="1" applyFill="1" applyBorder="1" applyAlignment="1" applyProtection="1">
      <alignment horizontal="center"/>
      <protection locked="0" hidden="1"/>
    </xf>
    <xf numFmtId="4" fontId="47" fillId="5" borderId="105" xfId="12" applyNumberFormat="1" applyFill="1" applyBorder="1" applyAlignment="1" applyProtection="1">
      <alignment horizontal="center"/>
      <protection locked="0" hidden="1"/>
    </xf>
    <xf numFmtId="4" fontId="31" fillId="5" borderId="70" xfId="12" applyNumberFormat="1" applyFont="1" applyFill="1" applyBorder="1" applyAlignment="1" applyProtection="1">
      <alignment horizontal="center"/>
      <protection locked="0" hidden="1"/>
    </xf>
    <xf numFmtId="4" fontId="31" fillId="5" borderId="69" xfId="12" applyNumberFormat="1" applyFont="1" applyFill="1" applyBorder="1" applyAlignment="1" applyProtection="1">
      <alignment horizontal="center"/>
      <protection locked="0" hidden="1"/>
    </xf>
    <xf numFmtId="4" fontId="47" fillId="5" borderId="24" xfId="12" applyNumberFormat="1" applyFill="1" applyBorder="1" applyAlignment="1" applyProtection="1">
      <alignment horizontal="center"/>
      <protection locked="0" hidden="1"/>
    </xf>
    <xf numFmtId="4" fontId="47" fillId="5" borderId="41" xfId="12" applyNumberFormat="1" applyFill="1" applyBorder="1" applyAlignment="1" applyProtection="1">
      <alignment horizontal="center"/>
      <protection locked="0" hidden="1"/>
    </xf>
    <xf numFmtId="4" fontId="47" fillId="5" borderId="92" xfId="12" applyNumberFormat="1" applyFill="1" applyBorder="1" applyAlignment="1" applyProtection="1">
      <alignment horizontal="center"/>
      <protection locked="0" hidden="1"/>
    </xf>
    <xf numFmtId="4" fontId="47" fillId="5" borderId="61" xfId="12" applyNumberFormat="1" applyFill="1" applyBorder="1" applyAlignment="1" applyProtection="1">
      <alignment horizontal="center"/>
      <protection locked="0" hidden="1"/>
    </xf>
    <xf numFmtId="4" fontId="31" fillId="5" borderId="74" xfId="12" applyNumberFormat="1" applyFont="1" applyFill="1" applyBorder="1" applyAlignment="1" applyProtection="1">
      <alignment horizontal="center"/>
      <protection locked="0" hidden="1"/>
    </xf>
    <xf numFmtId="4" fontId="31" fillId="5" borderId="76" xfId="12" applyNumberFormat="1" applyFont="1" applyFill="1" applyBorder="1" applyAlignment="1" applyProtection="1">
      <alignment horizontal="center"/>
      <protection locked="0" hidden="1"/>
    </xf>
    <xf numFmtId="0" fontId="40" fillId="0" borderId="22" xfId="0" applyFont="1" applyBorder="1" applyAlignment="1">
      <alignment horizontal="left"/>
    </xf>
    <xf numFmtId="0" fontId="40" fillId="0" borderId="23" xfId="0" applyFont="1" applyBorder="1" applyAlignment="1">
      <alignment horizontal="left"/>
    </xf>
    <xf numFmtId="0" fontId="40" fillId="0" borderId="24" xfId="0" applyFont="1" applyBorder="1" applyAlignment="1">
      <alignment horizontal="left"/>
    </xf>
    <xf numFmtId="0" fontId="8" fillId="0" borderId="0" xfId="0" quotePrefix="1" applyFont="1" applyAlignment="1">
      <alignment horizontal="center" vertical="center"/>
    </xf>
    <xf numFmtId="49" fontId="10" fillId="7" borderId="10" xfId="0" applyNumberFormat="1" applyFont="1" applyFill="1" applyBorder="1" applyAlignment="1" applyProtection="1">
      <alignment horizontal="left" vertical="center"/>
      <protection locked="0"/>
    </xf>
    <xf numFmtId="49" fontId="10" fillId="7" borderId="0" xfId="0" applyNumberFormat="1" applyFont="1" applyFill="1" applyAlignment="1" applyProtection="1">
      <alignment horizontal="left" vertical="center"/>
      <protection locked="0"/>
    </xf>
    <xf numFmtId="49" fontId="10" fillId="7" borderId="100" xfId="0" applyNumberFormat="1" applyFont="1" applyFill="1" applyBorder="1" applyAlignment="1" applyProtection="1">
      <alignment horizontal="left" vertical="center"/>
      <protection locked="0"/>
    </xf>
    <xf numFmtId="1" fontId="13" fillId="7" borderId="7" xfId="0" applyNumberFormat="1" applyFont="1" applyFill="1" applyBorder="1" applyAlignment="1" applyProtection="1">
      <alignment horizontal="left" vertical="center"/>
      <protection locked="0"/>
    </xf>
    <xf numFmtId="1" fontId="13" fillId="7" borderId="10" xfId="0" applyNumberFormat="1" applyFont="1" applyFill="1" applyBorder="1" applyAlignment="1" applyProtection="1">
      <alignment horizontal="left" vertical="center"/>
      <protection locked="0"/>
    </xf>
  </cellXfs>
  <cellStyles count="14">
    <cellStyle name="40 % - Akzent1 2" xfId="1" xr:uid="{00000000-0005-0000-0000-000000000000}"/>
    <cellStyle name="40 % - Akzent3 2" xfId="2" xr:uid="{00000000-0005-0000-0000-000001000000}"/>
    <cellStyle name="Eingabe 2" xfId="3" xr:uid="{00000000-0005-0000-0000-000003000000}"/>
    <cellStyle name="Erklärender Text" xfId="4" builtinId="53"/>
    <cellStyle name="Komma 2" xfId="5" xr:uid="{00000000-0005-0000-0000-000006000000}"/>
    <cellStyle name="Link 2 2" xfId="6" xr:uid="{00000000-0005-0000-0000-000007000000}"/>
    <cellStyle name="Neutral" xfId="7" builtinId="28"/>
    <cellStyle name="Prozent" xfId="8" builtinId="5"/>
    <cellStyle name="Prozent 2" xfId="9" xr:uid="{00000000-0005-0000-0000-00000B000000}"/>
    <cellStyle name="Prozent 2 3" xfId="10" xr:uid="{00000000-0005-0000-0000-00000C000000}"/>
    <cellStyle name="Prozent 3" xfId="11" xr:uid="{00000000-0005-0000-0000-00000D000000}"/>
    <cellStyle name="Standard" xfId="0" builtinId="0"/>
    <cellStyle name="Standard 4 2" xfId="12" xr:uid="{00000000-0005-0000-0000-00000F000000}"/>
    <cellStyle name="Währung" xfId="13" builtinId="4"/>
  </cellStyles>
  <dxfs count="2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sona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Larissa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5"/>
  <sheetViews>
    <sheetView showGridLines="0" showZeros="0" tabSelected="1" workbookViewId="0">
      <selection activeCell="E8" sqref="E8:N8"/>
    </sheetView>
  </sheetViews>
  <sheetFormatPr baseColWidth="10" defaultColWidth="0" defaultRowHeight="12.75" zeroHeight="1" x14ac:dyDescent="0.2"/>
  <cols>
    <col min="1" max="1" width="3" style="1" customWidth="1"/>
    <col min="2" max="2" width="11" style="1" customWidth="1"/>
    <col min="3" max="3" width="9.5703125" style="1" customWidth="1"/>
    <col min="4" max="4" width="7.140625" style="1" customWidth="1"/>
    <col min="5" max="5" width="8.85546875" style="1" customWidth="1"/>
    <col min="6" max="6" width="7" style="1" customWidth="1"/>
    <col min="7" max="7" width="6.28515625" style="1" customWidth="1"/>
    <col min="8" max="8" width="11" style="1" customWidth="1"/>
    <col min="9" max="9" width="6.42578125" style="1" customWidth="1"/>
    <col min="10" max="10" width="5.7109375" style="1" customWidth="1"/>
    <col min="11" max="11" width="7.140625" style="1" customWidth="1"/>
    <col min="12" max="12" width="5.7109375" style="1" customWidth="1"/>
    <col min="13" max="13" width="11" style="1" customWidth="1"/>
    <col min="14" max="14" width="5.7109375" style="1" customWidth="1"/>
    <col min="15" max="15" width="2.42578125" style="1" customWidth="1"/>
    <col min="16" max="16" width="3.5703125" style="1" customWidth="1"/>
    <col min="17" max="29" width="0" style="1" hidden="1" customWidth="1"/>
    <col min="30" max="16384" width="11.42578125" style="1" hidden="1"/>
  </cols>
  <sheetData>
    <row r="1" spans="1:29" ht="9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29" ht="20.25" customHeight="1" x14ac:dyDescent="0.2">
      <c r="A2" s="5"/>
      <c r="B2" s="882" t="s">
        <v>0</v>
      </c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  <c r="O2" s="7"/>
    </row>
    <row r="3" spans="1:29" ht="15.75" customHeight="1" x14ac:dyDescent="0.2">
      <c r="A3" s="5"/>
      <c r="B3" s="883" t="s">
        <v>1</v>
      </c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3"/>
      <c r="O3" s="7"/>
      <c r="Q3" s="699"/>
      <c r="R3" s="699"/>
      <c r="S3" s="699"/>
      <c r="T3" s="699"/>
      <c r="U3" s="699"/>
      <c r="V3" s="699"/>
      <c r="W3" s="699"/>
    </row>
    <row r="4" spans="1:29" ht="15" customHeight="1" x14ac:dyDescent="0.2">
      <c r="A4" s="5"/>
      <c r="B4" s="884" t="s">
        <v>322</v>
      </c>
      <c r="C4" s="884"/>
      <c r="D4" s="884"/>
      <c r="E4" s="884"/>
      <c r="F4" s="884"/>
      <c r="G4" s="884"/>
      <c r="H4" s="884"/>
      <c r="I4" s="884"/>
      <c r="J4" s="884"/>
      <c r="K4" s="884"/>
      <c r="L4" s="884"/>
      <c r="M4" s="884"/>
      <c r="N4" s="884"/>
      <c r="O4" s="885"/>
      <c r="Q4" s="699"/>
      <c r="R4" s="699"/>
      <c r="S4" s="699"/>
      <c r="T4" s="699"/>
      <c r="U4" s="699"/>
      <c r="V4" s="699"/>
      <c r="W4" s="699"/>
    </row>
    <row r="5" spans="1:29" ht="9.75" customHeight="1" x14ac:dyDescent="0.2">
      <c r="A5" s="5"/>
      <c r="B5" s="886"/>
      <c r="C5" s="886"/>
      <c r="D5" s="886"/>
      <c r="E5" s="886"/>
      <c r="F5" s="886"/>
      <c r="G5" s="886"/>
      <c r="H5" s="886"/>
      <c r="I5" s="886"/>
      <c r="J5" s="886"/>
      <c r="K5" s="886"/>
      <c r="L5" s="886"/>
      <c r="M5" s="886"/>
      <c r="N5" s="886"/>
      <c r="O5" s="7"/>
      <c r="Q5" s="699"/>
      <c r="R5" s="699"/>
      <c r="S5" s="699"/>
      <c r="T5" s="699"/>
      <c r="U5" s="699"/>
      <c r="V5" s="699"/>
      <c r="W5" s="699"/>
    </row>
    <row r="6" spans="1:29" ht="15" x14ac:dyDescent="0.2">
      <c r="A6" s="5"/>
      <c r="B6" s="887" t="s">
        <v>2</v>
      </c>
      <c r="C6" s="887"/>
      <c r="D6" s="887"/>
      <c r="E6" s="887"/>
      <c r="F6" s="887"/>
      <c r="G6" s="887"/>
      <c r="H6" s="887"/>
      <c r="I6" s="887"/>
      <c r="J6" s="887"/>
      <c r="K6" s="887"/>
      <c r="L6" s="887"/>
      <c r="M6" s="887"/>
      <c r="N6" s="887"/>
      <c r="O6" s="7"/>
      <c r="Q6" s="699"/>
      <c r="R6" s="699"/>
      <c r="S6" s="699"/>
      <c r="T6" s="699"/>
      <c r="U6" s="699"/>
      <c r="V6" s="699"/>
      <c r="W6" s="699"/>
    </row>
    <row r="7" spans="1:29" ht="15" x14ac:dyDescent="0.2">
      <c r="A7" s="5"/>
      <c r="B7" s="10"/>
      <c r="O7" s="7"/>
      <c r="Q7" s="11" t="s">
        <v>2</v>
      </c>
      <c r="R7" s="12"/>
      <c r="S7" s="12"/>
      <c r="T7" s="12"/>
      <c r="U7" s="12"/>
      <c r="V7" s="12"/>
      <c r="W7" s="12"/>
      <c r="X7" s="12"/>
      <c r="Y7" s="13"/>
      <c r="Z7" s="13"/>
      <c r="AA7" s="13"/>
      <c r="AB7" s="13"/>
      <c r="AC7" s="13"/>
    </row>
    <row r="8" spans="1:29" ht="18" customHeight="1" x14ac:dyDescent="0.2">
      <c r="A8" s="5"/>
      <c r="C8" s="14"/>
      <c r="D8" s="15" t="str">
        <f>IF(RIGHT(B6,1)="X","Name des ALA:   ","Name der Werkstatt:   ")</f>
        <v xml:space="preserve">Name der Werkstatt:   </v>
      </c>
      <c r="E8" s="888"/>
      <c r="F8" s="888"/>
      <c r="G8" s="888"/>
      <c r="H8" s="888"/>
      <c r="I8" s="888"/>
      <c r="J8" s="888"/>
      <c r="K8" s="888"/>
      <c r="L8" s="888"/>
      <c r="M8" s="888"/>
      <c r="N8" s="888"/>
      <c r="O8" s="7"/>
      <c r="Q8" s="16" t="s">
        <v>3</v>
      </c>
      <c r="R8" s="17"/>
      <c r="S8" s="17"/>
      <c r="T8" s="17"/>
      <c r="U8" s="17"/>
      <c r="V8" s="17"/>
      <c r="W8" s="17"/>
      <c r="X8" s="17"/>
    </row>
    <row r="9" spans="1:29" ht="18" customHeight="1" x14ac:dyDescent="0.2">
      <c r="A9" s="5"/>
      <c r="B9" s="14"/>
      <c r="C9" s="14"/>
      <c r="D9" s="14"/>
      <c r="E9" s="889"/>
      <c r="F9" s="890"/>
      <c r="G9" s="890"/>
      <c r="H9" s="890"/>
      <c r="I9" s="890"/>
      <c r="J9" s="890"/>
      <c r="K9" s="890"/>
      <c r="L9" s="890"/>
      <c r="M9" s="890"/>
      <c r="N9" s="890"/>
      <c r="O9" s="7"/>
    </row>
    <row r="10" spans="1:29" ht="8.25" customHeight="1" x14ac:dyDescent="0.2">
      <c r="A10" s="5"/>
      <c r="B10" s="18"/>
      <c r="O10" s="7"/>
    </row>
    <row r="11" spans="1:29" ht="15" x14ac:dyDescent="0.2">
      <c r="A11" s="5"/>
      <c r="D11" s="19" t="s">
        <v>4</v>
      </c>
      <c r="E11" s="20"/>
      <c r="F11" s="21"/>
      <c r="O11" s="7"/>
      <c r="Q11" s="699"/>
      <c r="R11" s="699"/>
      <c r="S11" s="699"/>
    </row>
    <row r="12" spans="1:29" ht="8.25" customHeight="1" x14ac:dyDescent="0.2">
      <c r="A12" s="5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7"/>
    </row>
    <row r="13" spans="1:29" ht="18.75" customHeight="1" x14ac:dyDescent="0.2">
      <c r="A13" s="5"/>
      <c r="C13" s="14"/>
      <c r="D13" s="19" t="str">
        <f>IF(RIGHT(B6,1)="X","Anschrift des ALA:   ","Anschrift der Werkstatt:   ")</f>
        <v xml:space="preserve">Anschrift der Werkstatt:   </v>
      </c>
      <c r="E13" s="890"/>
      <c r="F13" s="890"/>
      <c r="G13" s="890"/>
      <c r="H13" s="890"/>
      <c r="I13" s="890"/>
      <c r="J13" s="890"/>
      <c r="K13" s="890"/>
      <c r="L13" s="890"/>
      <c r="M13" s="890"/>
      <c r="N13" s="890"/>
      <c r="O13" s="7"/>
    </row>
    <row r="14" spans="1:29" ht="18" customHeight="1" x14ac:dyDescent="0.2">
      <c r="A14" s="5"/>
      <c r="B14" s="14"/>
      <c r="D14" s="19" t="s">
        <v>5</v>
      </c>
      <c r="E14" s="22"/>
      <c r="F14" s="23"/>
      <c r="G14" s="24" t="s">
        <v>6</v>
      </c>
      <c r="H14" s="890"/>
      <c r="I14" s="890"/>
      <c r="J14" s="890"/>
      <c r="K14" s="890"/>
      <c r="L14" s="890"/>
      <c r="M14" s="890"/>
      <c r="N14" s="890"/>
      <c r="O14" s="7"/>
    </row>
    <row r="15" spans="1:29" ht="8.25" customHeight="1" x14ac:dyDescent="0.2">
      <c r="A15" s="5"/>
      <c r="O15" s="7"/>
    </row>
    <row r="16" spans="1:29" ht="18.75" customHeight="1" x14ac:dyDescent="0.2">
      <c r="A16" s="5"/>
      <c r="D16" s="19" t="s">
        <v>7</v>
      </c>
      <c r="E16" s="890"/>
      <c r="F16" s="890"/>
      <c r="G16" s="890"/>
      <c r="H16" s="890"/>
      <c r="I16" s="890"/>
      <c r="K16" s="19" t="s">
        <v>8</v>
      </c>
      <c r="L16" s="890"/>
      <c r="M16" s="890"/>
      <c r="N16" s="890"/>
      <c r="O16" s="7"/>
    </row>
    <row r="17" spans="1:24" ht="18.75" customHeight="1" x14ac:dyDescent="0.2">
      <c r="A17" s="5"/>
      <c r="B17" s="14"/>
      <c r="D17" s="19" t="s">
        <v>9</v>
      </c>
      <c r="E17" s="890"/>
      <c r="F17" s="890"/>
      <c r="G17" s="890"/>
      <c r="H17" s="890"/>
      <c r="I17" s="890"/>
      <c r="O17" s="7"/>
    </row>
    <row r="18" spans="1:24" ht="15" x14ac:dyDescent="0.2">
      <c r="A18" s="5"/>
      <c r="B18" s="14"/>
      <c r="C18" s="14"/>
      <c r="D18" s="25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7"/>
    </row>
    <row r="19" spans="1:24" ht="18" customHeight="1" x14ac:dyDescent="0.2">
      <c r="A19" s="5"/>
      <c r="C19" s="14"/>
      <c r="D19" s="15" t="s">
        <v>10</v>
      </c>
      <c r="E19" s="890"/>
      <c r="F19" s="890"/>
      <c r="G19" s="890"/>
      <c r="H19" s="890"/>
      <c r="I19" s="890"/>
      <c r="J19" s="890"/>
      <c r="K19" s="890"/>
      <c r="L19" s="890"/>
      <c r="M19" s="890"/>
      <c r="N19" s="890"/>
      <c r="O19" s="7"/>
      <c r="Q19" s="699"/>
      <c r="R19" s="699"/>
      <c r="S19" s="699"/>
    </row>
    <row r="20" spans="1:24" ht="18" customHeight="1" x14ac:dyDescent="0.2">
      <c r="A20" s="5"/>
      <c r="B20" s="14"/>
      <c r="C20" s="14"/>
      <c r="D20" s="14"/>
      <c r="E20" s="890"/>
      <c r="F20" s="890"/>
      <c r="G20" s="890"/>
      <c r="H20" s="890"/>
      <c r="I20" s="890"/>
      <c r="J20" s="890"/>
      <c r="K20" s="890"/>
      <c r="L20" s="890"/>
      <c r="M20" s="890"/>
      <c r="N20" s="890"/>
      <c r="O20" s="7"/>
      <c r="Q20" s="699"/>
      <c r="R20" s="699"/>
      <c r="S20" s="699"/>
      <c r="T20" s="699"/>
      <c r="U20" s="699"/>
      <c r="V20" s="699"/>
      <c r="W20" s="699"/>
      <c r="X20" s="699"/>
    </row>
    <row r="21" spans="1:24" ht="8.25" customHeight="1" x14ac:dyDescent="0.2">
      <c r="A21" s="5"/>
      <c r="B21" s="10"/>
      <c r="C21" s="14"/>
      <c r="D21" s="14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7"/>
      <c r="Q21" s="16" t="s">
        <v>11</v>
      </c>
      <c r="R21" s="17"/>
      <c r="S21" s="17"/>
      <c r="T21" s="17"/>
      <c r="U21" s="17"/>
      <c r="V21" s="17"/>
      <c r="W21" s="17"/>
      <c r="X21" s="17"/>
    </row>
    <row r="22" spans="1:24" ht="18.75" customHeight="1" x14ac:dyDescent="0.2">
      <c r="A22" s="5"/>
      <c r="B22" s="10"/>
      <c r="C22" s="14"/>
      <c r="D22" s="19" t="s">
        <v>12</v>
      </c>
      <c r="E22" s="890"/>
      <c r="F22" s="890"/>
      <c r="G22" s="890"/>
      <c r="H22" s="890"/>
      <c r="I22" s="890"/>
      <c r="J22" s="890"/>
      <c r="K22" s="890"/>
      <c r="L22" s="890"/>
      <c r="M22" s="890"/>
      <c r="N22" s="890"/>
      <c r="O22" s="7"/>
      <c r="Q22" s="16" t="s">
        <v>13</v>
      </c>
      <c r="R22" s="17"/>
      <c r="S22" s="17"/>
      <c r="T22" s="17"/>
      <c r="U22" s="17"/>
      <c r="V22" s="17"/>
      <c r="W22" s="17"/>
      <c r="X22" s="17"/>
    </row>
    <row r="23" spans="1:24" ht="18.75" customHeight="1" x14ac:dyDescent="0.2">
      <c r="A23" s="5"/>
      <c r="B23" s="10"/>
      <c r="C23" s="14"/>
      <c r="D23" s="19" t="s">
        <v>5</v>
      </c>
      <c r="E23" s="27"/>
      <c r="F23" s="23"/>
      <c r="G23" s="24" t="s">
        <v>6</v>
      </c>
      <c r="H23" s="891"/>
      <c r="I23" s="891"/>
      <c r="J23" s="891"/>
      <c r="K23" s="891"/>
      <c r="L23" s="891"/>
      <c r="M23" s="891"/>
      <c r="N23" s="891"/>
      <c r="O23" s="7"/>
      <c r="Q23" s="16" t="s">
        <v>14</v>
      </c>
      <c r="R23" s="17"/>
      <c r="S23" s="17"/>
      <c r="T23" s="17"/>
      <c r="U23" s="17"/>
      <c r="V23" s="17"/>
      <c r="W23" s="17"/>
      <c r="X23" s="17"/>
    </row>
    <row r="24" spans="1:24" ht="8.25" customHeight="1" x14ac:dyDescent="0.2">
      <c r="A24" s="5"/>
      <c r="B24" s="10"/>
      <c r="C24" s="14"/>
      <c r="D24" s="14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7"/>
      <c r="Q24" s="16" t="s">
        <v>373</v>
      </c>
      <c r="R24" s="17"/>
      <c r="S24" s="17"/>
      <c r="T24" s="17"/>
      <c r="U24" s="17"/>
      <c r="V24" s="17"/>
      <c r="W24" s="17"/>
      <c r="X24" s="17"/>
    </row>
    <row r="25" spans="1:24" ht="18.75" customHeight="1" x14ac:dyDescent="0.2">
      <c r="A25" s="28"/>
      <c r="B25" s="14"/>
      <c r="C25" s="14"/>
      <c r="D25" s="19" t="s">
        <v>7</v>
      </c>
      <c r="E25" s="890"/>
      <c r="F25" s="890"/>
      <c r="G25" s="890"/>
      <c r="H25" s="890"/>
      <c r="I25" s="890"/>
      <c r="J25" s="29"/>
      <c r="K25" s="30" t="s">
        <v>8</v>
      </c>
      <c r="L25" s="890"/>
      <c r="M25" s="890"/>
      <c r="N25" s="890"/>
      <c r="O25" s="7"/>
      <c r="Q25" s="16" t="s">
        <v>15</v>
      </c>
      <c r="R25" s="17"/>
      <c r="S25" s="17"/>
      <c r="T25" s="17"/>
      <c r="U25" s="17"/>
      <c r="V25" s="17"/>
      <c r="W25" s="17"/>
      <c r="X25" s="17"/>
    </row>
    <row r="26" spans="1:24" ht="18.75" customHeight="1" x14ac:dyDescent="0.2">
      <c r="A26" s="28"/>
      <c r="B26" s="14"/>
      <c r="C26" s="14"/>
      <c r="D26" s="19" t="s">
        <v>9</v>
      </c>
      <c r="E26" s="891"/>
      <c r="F26" s="891"/>
      <c r="G26" s="891"/>
      <c r="H26" s="891"/>
      <c r="I26" s="891"/>
      <c r="O26" s="7"/>
      <c r="Q26" s="16" t="s">
        <v>16</v>
      </c>
      <c r="R26" s="17"/>
      <c r="S26" s="17"/>
      <c r="T26" s="17"/>
      <c r="U26" s="17"/>
      <c r="V26" s="17"/>
      <c r="W26" s="17"/>
      <c r="X26" s="17"/>
    </row>
    <row r="27" spans="1:24" ht="18" customHeight="1" x14ac:dyDescent="0.2">
      <c r="A27" s="28"/>
      <c r="B27" s="14"/>
      <c r="C27" s="26"/>
      <c r="D27" s="25"/>
      <c r="E27" s="26"/>
      <c r="F27" s="31"/>
      <c r="G27" s="14"/>
      <c r="I27" s="19"/>
      <c r="J27" s="26"/>
      <c r="K27" s="26"/>
      <c r="L27" s="26"/>
      <c r="M27" s="26"/>
      <c r="N27" s="26"/>
      <c r="O27" s="7"/>
      <c r="Q27" s="16" t="s">
        <v>17</v>
      </c>
      <c r="R27" s="17"/>
      <c r="S27" s="17"/>
      <c r="T27" s="17"/>
      <c r="U27" s="17"/>
      <c r="V27" s="17"/>
      <c r="W27" s="17"/>
      <c r="X27" s="17"/>
    </row>
    <row r="28" spans="1:24" ht="18" customHeight="1" x14ac:dyDescent="0.2">
      <c r="A28" s="28"/>
      <c r="C28" s="14"/>
      <c r="D28" s="14"/>
      <c r="F28" s="19" t="s">
        <v>18</v>
      </c>
      <c r="G28" s="892" t="s">
        <v>11</v>
      </c>
      <c r="H28" s="892"/>
      <c r="I28" s="892"/>
      <c r="J28" s="892"/>
      <c r="K28" s="892"/>
      <c r="L28" s="892"/>
      <c r="M28" s="892"/>
      <c r="N28" s="892"/>
      <c r="O28" s="7"/>
      <c r="Q28" s="16" t="s">
        <v>19</v>
      </c>
      <c r="R28" s="17"/>
      <c r="S28" s="17"/>
      <c r="T28" s="17"/>
      <c r="U28" s="17"/>
      <c r="V28" s="17"/>
      <c r="W28" s="17"/>
      <c r="X28" s="17"/>
    </row>
    <row r="29" spans="1:24" ht="15" x14ac:dyDescent="0.2">
      <c r="A29" s="28"/>
      <c r="B29" s="10"/>
      <c r="C29" s="14"/>
      <c r="D29" s="14"/>
      <c r="I29" s="19"/>
      <c r="O29" s="7"/>
      <c r="Q29" s="16" t="s">
        <v>20</v>
      </c>
      <c r="R29" s="17"/>
      <c r="S29" s="17"/>
      <c r="T29" s="17"/>
      <c r="U29" s="17"/>
      <c r="V29" s="17"/>
      <c r="W29" s="17"/>
      <c r="X29" s="17"/>
    </row>
    <row r="30" spans="1:24" ht="17.100000000000001" customHeight="1" x14ac:dyDescent="0.2">
      <c r="A30" s="28"/>
      <c r="B30" s="18" t="s">
        <v>21</v>
      </c>
      <c r="C30" s="14"/>
      <c r="D30" s="14"/>
      <c r="E30" s="14"/>
      <c r="F30" s="14"/>
      <c r="G30" s="14"/>
      <c r="H30" s="14"/>
      <c r="M30" s="14"/>
      <c r="N30" s="14"/>
      <c r="O30" s="7"/>
      <c r="Q30" s="16" t="s">
        <v>22</v>
      </c>
      <c r="R30" s="17"/>
      <c r="S30" s="17"/>
      <c r="T30" s="17"/>
      <c r="U30" s="17"/>
      <c r="V30" s="17"/>
      <c r="W30" s="17"/>
      <c r="X30" s="17"/>
    </row>
    <row r="31" spans="1:24" ht="8.25" customHeight="1" x14ac:dyDescent="0.2">
      <c r="A31" s="28"/>
      <c r="B31" s="10"/>
      <c r="C31" s="14"/>
      <c r="D31" s="14"/>
      <c r="E31" s="14"/>
      <c r="F31" s="14"/>
      <c r="G31" s="14"/>
      <c r="H31" s="14"/>
      <c r="J31" s="14"/>
      <c r="L31" s="14"/>
      <c r="M31" s="14"/>
      <c r="N31" s="14"/>
      <c r="O31" s="32"/>
      <c r="Q31" s="16" t="s">
        <v>23</v>
      </c>
      <c r="R31" s="17"/>
      <c r="S31" s="17"/>
      <c r="T31" s="17"/>
      <c r="U31" s="17"/>
      <c r="V31" s="17"/>
      <c r="W31" s="17"/>
      <c r="X31" s="17"/>
    </row>
    <row r="32" spans="1:24" ht="15" x14ac:dyDescent="0.2">
      <c r="A32" s="28"/>
      <c r="B32" s="10"/>
      <c r="C32" s="14"/>
      <c r="D32" s="19" t="s">
        <v>24</v>
      </c>
      <c r="E32" s="33" t="s">
        <v>25</v>
      </c>
      <c r="F32" s="26"/>
      <c r="G32" s="26"/>
      <c r="H32" s="26"/>
      <c r="I32" s="26"/>
      <c r="J32" s="26"/>
      <c r="K32" s="26"/>
      <c r="L32" s="26"/>
      <c r="M32" s="26"/>
      <c r="N32" s="14"/>
      <c r="O32" s="32"/>
      <c r="Q32" s="34"/>
    </row>
    <row r="33" spans="1:24" ht="15" x14ac:dyDescent="0.2">
      <c r="A33" s="28"/>
      <c r="B33" s="10"/>
      <c r="C33" s="14"/>
      <c r="D33" s="19" t="s">
        <v>26</v>
      </c>
      <c r="E33" s="890" t="s">
        <v>27</v>
      </c>
      <c r="F33" s="890"/>
      <c r="G33" s="890"/>
      <c r="H33" s="890"/>
      <c r="I33" s="890"/>
      <c r="J33" s="890"/>
      <c r="K33" s="890"/>
      <c r="L33" s="890"/>
      <c r="M33" s="890"/>
      <c r="N33" s="14"/>
      <c r="O33" s="32"/>
      <c r="Q33" s="34"/>
    </row>
    <row r="34" spans="1:24" ht="15" x14ac:dyDescent="0.2">
      <c r="A34" s="28"/>
      <c r="B34" s="10"/>
      <c r="C34" s="14"/>
      <c r="D34" s="19"/>
      <c r="E34" s="35"/>
      <c r="F34" s="35"/>
      <c r="G34" s="35"/>
      <c r="H34" s="35"/>
      <c r="I34" s="35"/>
      <c r="J34" s="35"/>
      <c r="K34" s="35"/>
      <c r="L34" s="35"/>
      <c r="M34" s="35"/>
      <c r="N34" s="14"/>
      <c r="O34" s="32"/>
      <c r="Q34" s="16" t="s">
        <v>27</v>
      </c>
      <c r="R34" s="16"/>
      <c r="S34" s="16" t="s">
        <v>28</v>
      </c>
      <c r="T34" s="16"/>
      <c r="U34" s="16" t="s">
        <v>29</v>
      </c>
      <c r="V34" s="699"/>
      <c r="W34" s="699"/>
      <c r="X34" s="699"/>
    </row>
    <row r="35" spans="1:24" ht="15" x14ac:dyDescent="0.2">
      <c r="A35" s="28"/>
      <c r="B35" s="10"/>
      <c r="C35" s="14"/>
      <c r="D35" s="14"/>
      <c r="E35" s="14"/>
      <c r="F35" s="14"/>
      <c r="G35" s="14"/>
      <c r="H35" s="14"/>
      <c r="J35" s="36" t="s">
        <v>30</v>
      </c>
      <c r="L35" s="36" t="s">
        <v>31</v>
      </c>
      <c r="M35" s="14"/>
      <c r="N35" s="14"/>
      <c r="O35" s="32"/>
    </row>
    <row r="36" spans="1:24" ht="18" customHeight="1" x14ac:dyDescent="0.2">
      <c r="A36" s="28"/>
      <c r="B36" s="14" t="s">
        <v>32</v>
      </c>
      <c r="C36" s="14"/>
      <c r="E36" s="14"/>
      <c r="F36" s="19"/>
      <c r="G36" s="19" t="s">
        <v>33</v>
      </c>
      <c r="H36" s="37"/>
      <c r="J36" s="38"/>
      <c r="L36" s="38"/>
      <c r="M36" s="39"/>
      <c r="N36" s="14"/>
      <c r="O36" s="32"/>
    </row>
    <row r="37" spans="1:24" ht="18" customHeight="1" x14ac:dyDescent="0.2">
      <c r="A37" s="28"/>
      <c r="B37" s="40"/>
      <c r="C37" s="14"/>
      <c r="E37" s="14"/>
      <c r="F37" s="19"/>
      <c r="G37" s="19" t="s">
        <v>34</v>
      </c>
      <c r="H37" s="41"/>
      <c r="J37" s="38"/>
      <c r="L37" s="38"/>
      <c r="M37" s="39"/>
      <c r="N37" s="19"/>
      <c r="O37" s="32"/>
    </row>
    <row r="38" spans="1:24" ht="9" customHeight="1" x14ac:dyDescent="0.2">
      <c r="A38" s="5"/>
      <c r="D38" s="19"/>
      <c r="E38" s="33"/>
      <c r="F38" s="26"/>
      <c r="G38" s="26"/>
      <c r="H38" s="26"/>
      <c r="I38" s="26"/>
      <c r="J38" s="26"/>
      <c r="K38" s="26"/>
      <c r="L38" s="26"/>
      <c r="M38" s="26"/>
      <c r="O38" s="32"/>
    </row>
    <row r="39" spans="1:24" ht="18" customHeight="1" x14ac:dyDescent="0.2">
      <c r="A39" s="5"/>
      <c r="G39" s="42" t="s">
        <v>35</v>
      </c>
      <c r="H39" s="22" t="s">
        <v>36</v>
      </c>
      <c r="J39" s="26"/>
      <c r="K39" s="26"/>
      <c r="L39" s="26"/>
      <c r="O39" s="32"/>
      <c r="Q39" s="17" t="s">
        <v>36</v>
      </c>
      <c r="R39" s="16" t="s">
        <v>37</v>
      </c>
      <c r="S39" s="43"/>
    </row>
    <row r="40" spans="1:24" ht="9" customHeight="1" x14ac:dyDescent="0.2">
      <c r="A40" s="5"/>
      <c r="G40" s="42"/>
      <c r="H40" s="44"/>
      <c r="J40" s="26"/>
      <c r="K40" s="26"/>
      <c r="L40" s="26"/>
      <c r="O40" s="32"/>
    </row>
    <row r="41" spans="1:24" ht="18" customHeight="1" x14ac:dyDescent="0.2">
      <c r="A41" s="5"/>
      <c r="B41" s="18" t="s">
        <v>38</v>
      </c>
      <c r="C41" s="14"/>
      <c r="D41" s="26"/>
      <c r="E41" s="26"/>
      <c r="F41" s="26"/>
      <c r="G41" s="26"/>
      <c r="H41" s="26"/>
      <c r="I41" s="26"/>
      <c r="J41" s="26"/>
      <c r="K41" s="26"/>
      <c r="L41" s="26"/>
      <c r="M41" s="39"/>
      <c r="N41" s="39"/>
      <c r="O41" s="32"/>
      <c r="Q41" s="699"/>
      <c r="R41" s="699"/>
    </row>
    <row r="42" spans="1:24" ht="8.25" customHeight="1" x14ac:dyDescent="0.2">
      <c r="A42" s="5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39"/>
      <c r="N42" s="14"/>
      <c r="O42" s="7"/>
    </row>
    <row r="43" spans="1:24" ht="15.75" customHeight="1" x14ac:dyDescent="0.2">
      <c r="A43" s="5"/>
      <c r="B43" s="10"/>
      <c r="C43" s="14"/>
      <c r="D43" s="14"/>
      <c r="E43" s="14"/>
      <c r="F43" s="14"/>
      <c r="H43" s="36" t="s">
        <v>39</v>
      </c>
      <c r="I43" s="14"/>
      <c r="J43" s="14"/>
      <c r="K43" s="14"/>
      <c r="L43" s="14"/>
      <c r="M43" s="36" t="s">
        <v>40</v>
      </c>
      <c r="N43" s="14"/>
      <c r="O43" s="7"/>
    </row>
    <row r="44" spans="1:24" ht="6.75" customHeight="1" x14ac:dyDescent="0.2">
      <c r="A44" s="5"/>
      <c r="B44" s="10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7"/>
    </row>
    <row r="45" spans="1:24" ht="18" customHeight="1" x14ac:dyDescent="0.2">
      <c r="A45" s="5"/>
      <c r="B45" s="45" t="s">
        <v>41</v>
      </c>
      <c r="C45" s="14"/>
      <c r="D45" s="14"/>
      <c r="E45" s="19"/>
      <c r="F45" s="14"/>
      <c r="H45" s="46"/>
      <c r="I45" s="14"/>
      <c r="J45" s="14"/>
      <c r="K45" s="14"/>
      <c r="M45" s="47">
        <f>'Anlage 2 - Kalkulation'!G51</f>
        <v>0</v>
      </c>
      <c r="N45" s="36"/>
      <c r="O45" s="7"/>
      <c r="Q45" s="699"/>
      <c r="R45" s="699"/>
      <c r="S45" s="699"/>
      <c r="T45" s="699"/>
    </row>
    <row r="46" spans="1:24" ht="9" customHeight="1" x14ac:dyDescent="0.2">
      <c r="A46" s="5"/>
      <c r="I46" s="14"/>
      <c r="J46" s="14"/>
      <c r="M46" s="29"/>
      <c r="N46" s="36"/>
      <c r="O46" s="7"/>
    </row>
    <row r="47" spans="1:24" ht="18" customHeight="1" x14ac:dyDescent="0.2">
      <c r="A47" s="5"/>
      <c r="B47" s="45" t="s">
        <v>42</v>
      </c>
      <c r="C47" s="14"/>
      <c r="D47" s="14"/>
      <c r="E47" s="48"/>
      <c r="F47" s="14"/>
      <c r="G47" s="49"/>
      <c r="H47" s="46"/>
      <c r="I47" s="14"/>
      <c r="J47" s="14"/>
      <c r="K47" s="14"/>
      <c r="L47" s="49"/>
      <c r="M47" s="47">
        <f>'Anlage 2 - Kalkulation'!I51</f>
        <v>0</v>
      </c>
      <c r="N47" s="36"/>
      <c r="O47" s="7"/>
    </row>
    <row r="48" spans="1:24" ht="19.149999999999999" customHeight="1" x14ac:dyDescent="0.2">
      <c r="A48" s="5"/>
      <c r="B48" s="14"/>
      <c r="C48" s="14"/>
      <c r="D48" s="14"/>
      <c r="E48" s="14"/>
      <c r="F48" s="14"/>
      <c r="G48" s="50">
        <v>0</v>
      </c>
      <c r="H48" s="14"/>
      <c r="I48" s="14"/>
      <c r="J48" s="14"/>
      <c r="K48" s="14"/>
      <c r="L48" s="50">
        <v>0</v>
      </c>
      <c r="M48" s="14"/>
      <c r="N48" s="14"/>
      <c r="O48" s="7"/>
    </row>
    <row r="49" spans="1:23" ht="18.75" customHeight="1" x14ac:dyDescent="0.2">
      <c r="A49" s="5"/>
      <c r="B49" s="18" t="s">
        <v>43</v>
      </c>
      <c r="C49" s="14"/>
      <c r="D49" s="14"/>
      <c r="F49" s="19" t="s">
        <v>44</v>
      </c>
      <c r="G49" s="893"/>
      <c r="H49" s="893"/>
      <c r="I49" s="14"/>
      <c r="J49" s="14"/>
      <c r="K49" s="19" t="s">
        <v>44</v>
      </c>
      <c r="L49" s="893"/>
      <c r="M49" s="893"/>
      <c r="N49" s="52"/>
      <c r="O49" s="7"/>
      <c r="Q49" s="699"/>
      <c r="R49" s="699"/>
      <c r="S49" s="699"/>
      <c r="T49" s="699"/>
    </row>
    <row r="50" spans="1:23" ht="18.75" customHeight="1" x14ac:dyDescent="0.2">
      <c r="A50" s="5"/>
      <c r="B50" s="14"/>
      <c r="C50" s="14"/>
      <c r="D50" s="14"/>
      <c r="F50" s="19" t="s">
        <v>45</v>
      </c>
      <c r="G50" s="896"/>
      <c r="H50" s="896"/>
      <c r="I50" s="14"/>
      <c r="J50" s="14"/>
      <c r="K50" s="19" t="s">
        <v>45</v>
      </c>
      <c r="L50" s="896"/>
      <c r="M50" s="896"/>
      <c r="N50" s="52"/>
      <c r="O50" s="7"/>
    </row>
    <row r="51" spans="1:23" ht="18" customHeight="1" x14ac:dyDescent="0.2">
      <c r="A51" s="5"/>
      <c r="O51" s="7"/>
    </row>
    <row r="52" spans="1:23" ht="18" customHeight="1" x14ac:dyDescent="0.2">
      <c r="A52" s="5"/>
      <c r="K52" s="53" t="s">
        <v>46</v>
      </c>
      <c r="L52" s="897"/>
      <c r="M52" s="897"/>
      <c r="O52" s="7"/>
      <c r="Q52" s="699"/>
      <c r="R52" s="699"/>
      <c r="S52" s="699"/>
      <c r="T52" s="699"/>
    </row>
    <row r="53" spans="1:23" ht="18" customHeight="1" x14ac:dyDescent="0.2">
      <c r="A53" s="5"/>
      <c r="O53" s="7"/>
    </row>
    <row r="54" spans="1:23" ht="37.5" customHeight="1" x14ac:dyDescent="0.2">
      <c r="A54" s="5"/>
      <c r="B54" s="54" t="s">
        <v>47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7"/>
    </row>
    <row r="55" spans="1:23" ht="15" x14ac:dyDescent="0.2">
      <c r="A55" s="5"/>
      <c r="C55" s="55" t="str">
        <f>CONCATENATE(H23,", ")</f>
        <v xml:space="preserve">, </v>
      </c>
      <c r="D55" s="893"/>
      <c r="E55" s="893"/>
      <c r="G55" s="56"/>
      <c r="H55" s="56"/>
      <c r="I55" s="56"/>
      <c r="J55" s="56"/>
      <c r="K55" s="56"/>
      <c r="L55" s="56"/>
      <c r="M55" s="56"/>
      <c r="N55" s="56"/>
      <c r="O55" s="7"/>
    </row>
    <row r="56" spans="1:23" x14ac:dyDescent="0.2">
      <c r="A56" s="5"/>
      <c r="B56" s="894" t="s">
        <v>48</v>
      </c>
      <c r="C56" s="894"/>
      <c r="D56" s="894"/>
      <c r="G56" s="894" t="s">
        <v>49</v>
      </c>
      <c r="H56" s="894"/>
      <c r="I56" s="894"/>
      <c r="J56" s="894"/>
      <c r="K56" s="894"/>
      <c r="L56" s="894"/>
      <c r="M56" s="894"/>
      <c r="N56" s="894"/>
      <c r="O56" s="7"/>
    </row>
    <row r="57" spans="1:23" ht="12.75" hidden="1" customHeight="1" x14ac:dyDescent="0.2">
      <c r="A57" s="5"/>
      <c r="B57" s="57"/>
      <c r="G57" s="895"/>
      <c r="H57" s="895"/>
      <c r="I57" s="895"/>
      <c r="J57" s="895"/>
      <c r="K57" s="895"/>
      <c r="L57" s="895"/>
      <c r="M57" s="895"/>
      <c r="N57" s="895"/>
      <c r="O57" s="7"/>
    </row>
    <row r="58" spans="1:23" ht="7.5" customHeight="1" x14ac:dyDescent="0.2">
      <c r="A58" s="58"/>
      <c r="B58" s="59"/>
      <c r="C58" s="60"/>
      <c r="D58" s="60"/>
      <c r="E58" s="60"/>
      <c r="F58" s="61"/>
      <c r="G58" s="62"/>
      <c r="H58" s="62"/>
      <c r="I58" s="62"/>
      <c r="J58" s="62"/>
      <c r="K58" s="62"/>
      <c r="L58" s="62"/>
      <c r="M58" s="62"/>
      <c r="N58" s="62"/>
      <c r="O58" s="63"/>
    </row>
    <row r="59" spans="1:23" x14ac:dyDescent="0.2">
      <c r="B59" s="64"/>
      <c r="C59" s="65"/>
      <c r="D59" s="65"/>
      <c r="E59" s="65"/>
      <c r="F59" s="66"/>
    </row>
    <row r="60" spans="1:23" hidden="1" x14ac:dyDescent="0.2">
      <c r="B60" s="66"/>
      <c r="C60" s="65"/>
      <c r="D60" s="65"/>
      <c r="E60" s="65"/>
      <c r="F60" s="66"/>
    </row>
    <row r="61" spans="1:23" hidden="1" x14ac:dyDescent="0.2">
      <c r="F61" s="66"/>
    </row>
    <row r="62" spans="1:23" hidden="1" x14ac:dyDescent="0.2">
      <c r="B62" s="66"/>
      <c r="C62" s="67"/>
      <c r="D62" s="65"/>
      <c r="E62" s="65"/>
      <c r="F62" s="66"/>
      <c r="Q62" s="699"/>
      <c r="R62" s="699"/>
      <c r="S62" s="699"/>
      <c r="T62" s="699"/>
      <c r="U62" s="699"/>
      <c r="V62" s="699"/>
      <c r="W62" s="699"/>
    </row>
    <row r="63" spans="1:23" hidden="1" x14ac:dyDescent="0.2">
      <c r="B63" s="65"/>
      <c r="C63" s="65"/>
      <c r="D63" s="65"/>
      <c r="E63" s="65"/>
      <c r="F63" s="66"/>
      <c r="Q63" s="699"/>
      <c r="R63" s="699"/>
      <c r="S63" s="699"/>
      <c r="T63" s="699"/>
      <c r="U63" s="699"/>
      <c r="V63" s="699"/>
      <c r="W63" s="699"/>
    </row>
    <row r="64" spans="1:23" hidden="1" x14ac:dyDescent="0.2">
      <c r="B64" s="66"/>
      <c r="C64" s="65"/>
      <c r="D64" s="65"/>
      <c r="E64" s="65"/>
      <c r="F64" s="66"/>
      <c r="Q64" s="699"/>
      <c r="R64" s="699"/>
      <c r="S64" s="699"/>
      <c r="T64" s="699"/>
      <c r="U64" s="699"/>
    </row>
    <row r="65" spans="2:6" hidden="1" x14ac:dyDescent="0.2">
      <c r="B65" s="65"/>
      <c r="C65" s="65"/>
      <c r="D65" s="65"/>
      <c r="E65" s="65"/>
      <c r="F65" s="66"/>
    </row>
    <row r="66" spans="2:6" hidden="1" x14ac:dyDescent="0.2">
      <c r="B66" s="65"/>
      <c r="C66" s="65"/>
      <c r="D66" s="65"/>
      <c r="E66" s="65"/>
      <c r="F66" s="66"/>
    </row>
    <row r="67" spans="2:6" hidden="1" x14ac:dyDescent="0.2">
      <c r="B67" s="66"/>
      <c r="C67" s="65"/>
      <c r="D67" s="65"/>
      <c r="E67" s="65"/>
      <c r="F67" s="66"/>
    </row>
    <row r="68" spans="2:6" hidden="1" x14ac:dyDescent="0.2">
      <c r="B68" s="65"/>
      <c r="C68" s="65"/>
      <c r="D68" s="65"/>
      <c r="E68" s="65"/>
      <c r="F68" s="66"/>
    </row>
    <row r="69" spans="2:6" hidden="1" x14ac:dyDescent="0.2">
      <c r="B69" s="65"/>
      <c r="C69" s="65"/>
      <c r="D69" s="65"/>
      <c r="E69" s="65"/>
      <c r="F69" s="66"/>
    </row>
    <row r="70" spans="2:6" hidden="1" x14ac:dyDescent="0.2">
      <c r="B70" s="66"/>
      <c r="C70" s="65"/>
      <c r="D70" s="69"/>
      <c r="E70" s="65"/>
      <c r="F70" s="66"/>
    </row>
    <row r="71" spans="2:6" hidden="1" x14ac:dyDescent="0.2">
      <c r="B71" s="70"/>
      <c r="C71" s="69"/>
      <c r="D71" s="65"/>
      <c r="E71" s="65"/>
      <c r="F71" s="66"/>
    </row>
    <row r="72" spans="2:6" hidden="1" x14ac:dyDescent="0.2">
      <c r="B72" s="66"/>
      <c r="C72" s="69"/>
      <c r="D72" s="65"/>
      <c r="E72" s="65"/>
      <c r="F72" s="66"/>
    </row>
    <row r="73" spans="2:6" hidden="1" x14ac:dyDescent="0.2">
      <c r="B73" s="65"/>
      <c r="C73" s="65"/>
      <c r="D73" s="65"/>
      <c r="E73" s="65"/>
      <c r="F73" s="66"/>
    </row>
    <row r="74" spans="2:6" hidden="1" x14ac:dyDescent="0.2">
      <c r="B74" s="71"/>
      <c r="C74" s="72"/>
      <c r="D74" s="65"/>
      <c r="E74" s="65"/>
      <c r="F74" s="66"/>
    </row>
    <row r="75" spans="2:6" hidden="1" x14ac:dyDescent="0.2">
      <c r="B75" s="65"/>
      <c r="C75" s="65"/>
      <c r="D75" s="65"/>
      <c r="E75" s="65"/>
      <c r="F75" s="66"/>
    </row>
  </sheetData>
  <sheetProtection sheet="1" objects="1" scenarios="1"/>
  <mergeCells count="30">
    <mergeCell ref="D55:E55"/>
    <mergeCell ref="B56:D56"/>
    <mergeCell ref="G56:N56"/>
    <mergeCell ref="G57:N57"/>
    <mergeCell ref="G49:H49"/>
    <mergeCell ref="L49:M49"/>
    <mergeCell ref="G50:H50"/>
    <mergeCell ref="L50:M50"/>
    <mergeCell ref="L52:M52"/>
    <mergeCell ref="E25:I25"/>
    <mergeCell ref="L25:N25"/>
    <mergeCell ref="E26:I26"/>
    <mergeCell ref="G28:N28"/>
    <mergeCell ref="E33:M33"/>
    <mergeCell ref="E17:I17"/>
    <mergeCell ref="E19:N19"/>
    <mergeCell ref="E20:N20"/>
    <mergeCell ref="E22:N22"/>
    <mergeCell ref="H23:N23"/>
    <mergeCell ref="E8:N8"/>
    <mergeCell ref="E9:N9"/>
    <mergeCell ref="E13:N13"/>
    <mergeCell ref="H14:N14"/>
    <mergeCell ref="E16:I16"/>
    <mergeCell ref="L16:N16"/>
    <mergeCell ref="B2:N2"/>
    <mergeCell ref="B3:N3"/>
    <mergeCell ref="B4:O4"/>
    <mergeCell ref="B5:N5"/>
    <mergeCell ref="B6:N6"/>
  </mergeCells>
  <dataValidations count="5">
    <dataValidation allowBlank="1" showInputMessage="1" showErrorMessage="1" sqref="E17:I17 E26" xr:uid="{00000000-0002-0000-0000-000000000000}"/>
    <dataValidation type="list" allowBlank="1" showInputMessage="1" showErrorMessage="1" sqref="B6:N6" xr:uid="{0060004D-0019-435C-BAA2-00C100740043}">
      <formula1>$Q$7:$Q$8</formula1>
    </dataValidation>
    <dataValidation type="list" allowBlank="1" showInputMessage="1" showErrorMessage="1" sqref="G28:N28" xr:uid="{001200FB-0003-450D-98F6-00B5000600EE}">
      <formula1>$Q$21:$Q$31</formula1>
    </dataValidation>
    <dataValidation type="list" allowBlank="1" showInputMessage="1" showErrorMessage="1" sqref="H39" xr:uid="{00BD005C-002E-4A59-80E9-000700B2001F}">
      <formula1>$Q$39:$R$39</formula1>
    </dataValidation>
    <dataValidation type="list" allowBlank="1" showInputMessage="1" showErrorMessage="1" sqref="E33:M33" xr:uid="{00990062-00A6-4155-8D32-003500DE00BB}">
      <formula1>$Q$34:$U$34</formula1>
    </dataValidation>
  </dataValidations>
  <pageMargins left="0.59055118110236227" right="0.15748031496062992" top="0.39370078740157483" bottom="0.39370078740157483" header="0.23622047244094491" footer="0.15748031496062992"/>
  <pageSetup paperSize="9" scale="90" orientation="portrait" r:id="rId1"/>
  <headerFooter>
    <oddFooter>&amp;L&amp;8Aufforderungsunterlagen für WfbM und ALA&amp;C&amp;8gemäß Kommissionsbeschluss xx/2025 vom xx.08.2025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44"/>
  <sheetViews>
    <sheetView showGridLines="0" showZeros="0" zoomScaleNormal="100" workbookViewId="0">
      <selection activeCell="F10" sqref="F10"/>
    </sheetView>
  </sheetViews>
  <sheetFormatPr baseColWidth="10" defaultColWidth="0" defaultRowHeight="15" x14ac:dyDescent="0.2"/>
  <cols>
    <col min="1" max="1" width="2.85546875" style="14" customWidth="1"/>
    <col min="2" max="2" width="17" style="14" customWidth="1"/>
    <col min="3" max="4" width="18.7109375" style="14" customWidth="1"/>
    <col min="5" max="7" width="13.7109375" style="14" customWidth="1"/>
    <col min="8" max="8" width="6.7109375" style="14" customWidth="1"/>
    <col min="9" max="16384" width="11.42578125" style="14" hidden="1"/>
  </cols>
  <sheetData>
    <row r="2" spans="1:15" ht="16.5" customHeight="1" x14ac:dyDescent="0.2">
      <c r="A2" s="73" t="s">
        <v>51</v>
      </c>
      <c r="B2" s="73" t="s">
        <v>52</v>
      </c>
    </row>
    <row r="3" spans="1:15" ht="16.5" customHeight="1" x14ac:dyDescent="0.2">
      <c r="I3" s="699"/>
      <c r="J3" s="699"/>
    </row>
    <row r="4" spans="1:15" ht="25.5" customHeight="1" x14ac:dyDescent="0.2">
      <c r="A4" s="18"/>
      <c r="B4" s="74" t="str">
        <f>CONCATENATE("KSV ID: ",'Deckblatt '!E11)</f>
        <v xml:space="preserve">KSV ID: </v>
      </c>
      <c r="D4" s="75"/>
      <c r="E4" s="76"/>
      <c r="F4" s="76"/>
      <c r="G4" s="77" t="str">
        <f>CONCATENATE('Deckblatt '!E8,"   ")</f>
        <v xml:space="preserve">   </v>
      </c>
      <c r="I4" s="699"/>
      <c r="J4" s="699"/>
    </row>
    <row r="5" spans="1:15" ht="16.5" customHeight="1" x14ac:dyDescent="0.2"/>
    <row r="6" spans="1:15" ht="16.5" customHeight="1" x14ac:dyDescent="0.2">
      <c r="A6" s="18"/>
      <c r="B6" s="18"/>
      <c r="C6" s="57"/>
      <c r="D6" s="57"/>
      <c r="E6" s="78" t="s">
        <v>53</v>
      </c>
      <c r="F6" s="78" t="s">
        <v>54</v>
      </c>
      <c r="G6" s="78" t="s">
        <v>55</v>
      </c>
    </row>
    <row r="7" spans="1:15" ht="16.5" customHeight="1" x14ac:dyDescent="0.2">
      <c r="C7" s="57"/>
      <c r="D7" s="57"/>
      <c r="E7" s="79" t="s">
        <v>56</v>
      </c>
      <c r="F7" s="79" t="s">
        <v>57</v>
      </c>
      <c r="G7" s="79" t="s">
        <v>58</v>
      </c>
    </row>
    <row r="8" spans="1:15" ht="16.5" customHeight="1" x14ac:dyDescent="0.2">
      <c r="C8" s="57"/>
      <c r="D8" s="57"/>
      <c r="E8" s="79"/>
      <c r="F8" s="79" t="s">
        <v>59</v>
      </c>
      <c r="G8" s="79" t="s">
        <v>60</v>
      </c>
    </row>
    <row r="9" spans="1:15" ht="16.5" customHeight="1" x14ac:dyDescent="0.2">
      <c r="C9" s="36"/>
      <c r="D9" s="36"/>
      <c r="E9" s="80"/>
      <c r="F9" s="81"/>
      <c r="G9" s="79" t="s">
        <v>61</v>
      </c>
    </row>
    <row r="10" spans="1:15" ht="16.5" customHeight="1" x14ac:dyDescent="0.2">
      <c r="C10" s="36"/>
      <c r="D10" s="36"/>
      <c r="E10" s="82"/>
      <c r="F10" s="812"/>
      <c r="G10" s="83" t="s">
        <v>62</v>
      </c>
      <c r="I10" s="699"/>
      <c r="J10" s="699"/>
      <c r="K10" s="699"/>
      <c r="L10" s="699"/>
    </row>
    <row r="11" spans="1:15" ht="16.5" customHeight="1" x14ac:dyDescent="0.2">
      <c r="C11" s="36"/>
      <c r="D11" s="36"/>
      <c r="F11" s="36"/>
      <c r="G11" s="36"/>
    </row>
    <row r="12" spans="1:15" ht="16.5" customHeight="1" x14ac:dyDescent="0.2">
      <c r="B12" s="31" t="s">
        <v>63</v>
      </c>
      <c r="E12" s="84"/>
      <c r="F12" s="813"/>
      <c r="G12" s="814"/>
      <c r="I12" s="699"/>
      <c r="J12" s="699"/>
      <c r="K12" s="810"/>
      <c r="L12" s="699"/>
      <c r="M12" s="699"/>
      <c r="N12" s="699"/>
    </row>
    <row r="13" spans="1:15" ht="16.5" customHeight="1" x14ac:dyDescent="0.2">
      <c r="B13" s="31" t="s">
        <v>25</v>
      </c>
      <c r="E13" s="85"/>
      <c r="F13" s="813"/>
      <c r="G13" s="814"/>
      <c r="H13" s="86"/>
    </row>
    <row r="14" spans="1:15" ht="19.5" customHeight="1" x14ac:dyDescent="0.2">
      <c r="B14" s="18" t="s">
        <v>64</v>
      </c>
      <c r="E14" s="815"/>
      <c r="F14" s="87">
        <f>SUM(F12:F13)</f>
        <v>0</v>
      </c>
      <c r="G14" s="87">
        <f>SUM(G12:G13)</f>
        <v>0</v>
      </c>
      <c r="H14" s="86"/>
    </row>
    <row r="15" spans="1:15" ht="16.5" customHeight="1" x14ac:dyDescent="0.2">
      <c r="E15" s="84"/>
      <c r="F15" s="84"/>
      <c r="G15" s="84"/>
      <c r="H15" s="86"/>
    </row>
    <row r="16" spans="1:15" ht="16.5" customHeight="1" x14ac:dyDescent="0.2">
      <c r="A16" s="18"/>
      <c r="B16" s="14" t="s">
        <v>65</v>
      </c>
      <c r="E16" s="84"/>
      <c r="F16" s="84"/>
      <c r="G16" s="84"/>
      <c r="H16" s="86"/>
      <c r="I16" s="699"/>
      <c r="J16" s="699"/>
      <c r="K16" s="699"/>
      <c r="L16" s="699"/>
      <c r="M16" s="699"/>
      <c r="N16" s="699"/>
      <c r="O16" s="699"/>
    </row>
    <row r="17" spans="1:15" ht="16.5" customHeight="1" x14ac:dyDescent="0.2">
      <c r="A17" s="18"/>
      <c r="B17" s="14" t="s">
        <v>66</v>
      </c>
      <c r="E17" s="84"/>
      <c r="F17" s="813"/>
      <c r="G17" s="814"/>
      <c r="H17" s="86"/>
      <c r="I17" s="699"/>
      <c r="J17" s="699"/>
      <c r="K17" s="699"/>
      <c r="L17" s="699"/>
      <c r="M17" s="699"/>
      <c r="N17" s="699"/>
      <c r="O17" s="699"/>
    </row>
    <row r="18" spans="1:15" ht="16.5" customHeight="1" x14ac:dyDescent="0.2">
      <c r="A18" s="18"/>
      <c r="B18" s="10"/>
      <c r="E18" s="84"/>
      <c r="F18" s="84"/>
      <c r="G18" s="84"/>
      <c r="I18" s="699"/>
      <c r="J18" s="699"/>
      <c r="K18" s="699"/>
      <c r="L18" s="699"/>
      <c r="M18" s="699"/>
      <c r="N18" s="699"/>
      <c r="O18" s="699"/>
    </row>
    <row r="19" spans="1:15" ht="16.5" customHeight="1" x14ac:dyDescent="0.2">
      <c r="A19" s="18"/>
      <c r="B19" s="18" t="s">
        <v>67</v>
      </c>
      <c r="E19" s="816"/>
      <c r="F19" s="817"/>
      <c r="G19" s="817"/>
      <c r="I19" s="699"/>
      <c r="J19" s="699"/>
      <c r="K19" s="699"/>
      <c r="L19" s="699"/>
      <c r="M19" s="699"/>
      <c r="N19" s="699"/>
      <c r="O19" s="699"/>
    </row>
    <row r="20" spans="1:15" ht="16.5" customHeight="1" x14ac:dyDescent="0.2">
      <c r="I20" s="699"/>
      <c r="J20" s="699"/>
      <c r="K20" s="699"/>
      <c r="L20" s="699"/>
      <c r="M20" s="699"/>
      <c r="N20" s="699"/>
      <c r="O20" s="699"/>
    </row>
    <row r="21" spans="1:15" ht="16.5" customHeight="1" x14ac:dyDescent="0.2">
      <c r="B21" s="18" t="s">
        <v>68</v>
      </c>
      <c r="F21" s="87">
        <f>SUM(F14,F19)</f>
        <v>0</v>
      </c>
      <c r="G21" s="87">
        <f>SUM(G14,G19)</f>
        <v>0</v>
      </c>
      <c r="I21" s="699"/>
      <c r="J21" s="699"/>
      <c r="K21" s="699"/>
      <c r="L21" s="699"/>
      <c r="M21" s="699"/>
      <c r="N21" s="699"/>
      <c r="O21" s="699"/>
    </row>
    <row r="22" spans="1:15" ht="16.5" customHeight="1" x14ac:dyDescent="0.2">
      <c r="I22" s="699"/>
      <c r="J22" s="699"/>
      <c r="K22" s="699"/>
      <c r="L22" s="699"/>
      <c r="M22" s="699"/>
      <c r="N22" s="699"/>
      <c r="O22" s="699"/>
    </row>
    <row r="23" spans="1:15" ht="16.5" customHeight="1" x14ac:dyDescent="0.2">
      <c r="A23" s="73" t="s">
        <v>69</v>
      </c>
      <c r="B23" s="73" t="s">
        <v>70</v>
      </c>
      <c r="I23" s="699"/>
      <c r="J23" s="699"/>
      <c r="K23" s="699"/>
      <c r="L23" s="699"/>
      <c r="M23" s="699"/>
      <c r="N23" s="699"/>
      <c r="O23" s="699"/>
    </row>
    <row r="24" spans="1:15" ht="16.5" customHeight="1" x14ac:dyDescent="0.2">
      <c r="A24" s="18"/>
      <c r="B24" s="89"/>
      <c r="I24" s="699"/>
      <c r="J24" s="699"/>
      <c r="K24" s="699"/>
      <c r="L24" s="699"/>
      <c r="M24" s="699"/>
      <c r="N24" s="699"/>
      <c r="O24" s="699"/>
    </row>
    <row r="25" spans="1:15" ht="16.5" customHeight="1" x14ac:dyDescent="0.2">
      <c r="A25" s="18"/>
      <c r="B25" s="14" t="s">
        <v>71</v>
      </c>
      <c r="I25" s="699"/>
      <c r="J25" s="699"/>
      <c r="K25" s="699"/>
      <c r="L25" s="699"/>
      <c r="M25" s="699"/>
      <c r="N25" s="699"/>
      <c r="O25" s="699"/>
    </row>
    <row r="26" spans="1:15" ht="16.5" customHeight="1" x14ac:dyDescent="0.2">
      <c r="A26" s="18"/>
      <c r="B26" s="14" t="s">
        <v>72</v>
      </c>
      <c r="I26" s="699"/>
      <c r="J26" s="699"/>
      <c r="K26" s="699"/>
      <c r="L26" s="699"/>
      <c r="M26" s="699"/>
      <c r="N26" s="699"/>
      <c r="O26" s="699"/>
    </row>
    <row r="27" spans="1:15" ht="16.5" customHeight="1" x14ac:dyDescent="0.2">
      <c r="A27" s="18"/>
      <c r="E27" s="1" t="s">
        <v>73</v>
      </c>
      <c r="I27" s="699"/>
      <c r="J27" s="699"/>
      <c r="K27" s="699"/>
      <c r="L27" s="699"/>
      <c r="M27" s="699"/>
      <c r="N27" s="699"/>
      <c r="O27" s="699"/>
    </row>
    <row r="28" spans="1:15" ht="22.5" customHeight="1" x14ac:dyDescent="0.2">
      <c r="A28" s="18"/>
      <c r="B28" s="88"/>
      <c r="C28" s="90" t="s">
        <v>74</v>
      </c>
      <c r="D28" s="90" t="s">
        <v>75</v>
      </c>
      <c r="E28" s="90"/>
      <c r="I28" s="699"/>
      <c r="J28" s="699"/>
      <c r="K28" s="699"/>
      <c r="L28" s="699"/>
      <c r="M28" s="699"/>
      <c r="N28" s="699"/>
      <c r="O28" s="699"/>
    </row>
    <row r="29" spans="1:15" s="1" customFormat="1" ht="26.25" customHeight="1" x14ac:dyDescent="0.2">
      <c r="A29" s="18"/>
      <c r="B29" s="305" t="s">
        <v>76</v>
      </c>
      <c r="C29" s="818"/>
      <c r="D29" s="900"/>
      <c r="E29" s="900"/>
      <c r="F29" s="819"/>
      <c r="G29" s="819"/>
      <c r="H29" s="14"/>
    </row>
    <row r="30" spans="1:15" ht="26.25" customHeight="1" x14ac:dyDescent="0.2">
      <c r="B30" s="820" t="s">
        <v>77</v>
      </c>
      <c r="C30" s="821"/>
      <c r="D30" s="898"/>
      <c r="E30" s="898"/>
      <c r="F30" s="819"/>
      <c r="G30" s="819"/>
    </row>
    <row r="31" spans="1:15" ht="26.25" customHeight="1" x14ac:dyDescent="0.2">
      <c r="B31" s="820" t="s">
        <v>78</v>
      </c>
      <c r="C31" s="821"/>
      <c r="D31" s="822"/>
      <c r="E31" s="822"/>
      <c r="F31" s="819"/>
      <c r="G31" s="819"/>
    </row>
    <row r="32" spans="1:15" ht="26.25" customHeight="1" x14ac:dyDescent="0.2">
      <c r="B32" s="820" t="s">
        <v>79</v>
      </c>
      <c r="C32" s="821"/>
      <c r="D32" s="821"/>
      <c r="E32" s="821"/>
      <c r="F32" s="819"/>
      <c r="G32" s="819"/>
    </row>
    <row r="33" spans="1:12" ht="26.25" customHeight="1" x14ac:dyDescent="0.2">
      <c r="B33" s="820"/>
      <c r="C33" s="821"/>
      <c r="D33" s="899"/>
      <c r="E33" s="899"/>
      <c r="F33" s="819"/>
      <c r="G33" s="819"/>
    </row>
    <row r="34" spans="1:12" ht="26.25" customHeight="1" x14ac:dyDescent="0.2">
      <c r="B34" s="820"/>
      <c r="C34" s="821"/>
      <c r="D34" s="898"/>
      <c r="E34" s="898"/>
      <c r="F34" s="819"/>
      <c r="G34" s="819"/>
    </row>
    <row r="35" spans="1:12" ht="26.25" customHeight="1" x14ac:dyDescent="0.2">
      <c r="B35" s="820"/>
      <c r="C35" s="821"/>
      <c r="D35" s="899"/>
      <c r="E35" s="899"/>
      <c r="F35" s="819"/>
      <c r="G35" s="819"/>
      <c r="H35" s="1"/>
    </row>
    <row r="36" spans="1:12" ht="26.25" customHeight="1" x14ac:dyDescent="0.2">
      <c r="B36" s="820"/>
      <c r="C36" s="821"/>
      <c r="D36" s="898"/>
      <c r="E36" s="898"/>
      <c r="F36" s="819"/>
      <c r="G36" s="819"/>
    </row>
    <row r="37" spans="1:12" ht="26.25" customHeight="1" x14ac:dyDescent="0.2">
      <c r="B37" s="820"/>
      <c r="C37" s="821"/>
      <c r="D37" s="899"/>
      <c r="E37" s="899"/>
      <c r="F37" s="819"/>
      <c r="G37" s="819"/>
    </row>
    <row r="38" spans="1:12" ht="26.25" customHeight="1" x14ac:dyDescent="0.2">
      <c r="B38" s="820"/>
      <c r="C38" s="821"/>
      <c r="D38" s="898"/>
      <c r="E38" s="898"/>
      <c r="F38" s="819"/>
      <c r="G38" s="819"/>
      <c r="H38" s="1"/>
      <c r="J38" s="699"/>
      <c r="K38" s="699"/>
      <c r="L38" s="699"/>
    </row>
    <row r="39" spans="1:12" ht="19.5" customHeight="1" x14ac:dyDescent="0.2">
      <c r="F39" s="87">
        <f>SUM(F29:F38)</f>
        <v>0</v>
      </c>
      <c r="G39" s="87">
        <f>SUM(G29:G38)</f>
        <v>0</v>
      </c>
      <c r="I39" s="699"/>
      <c r="J39" s="699"/>
      <c r="K39" s="699"/>
      <c r="L39" s="699"/>
    </row>
    <row r="40" spans="1:12" x14ac:dyDescent="0.2">
      <c r="F40" s="91">
        <f>F21</f>
        <v>0</v>
      </c>
      <c r="G40" s="91">
        <f>G21</f>
        <v>0</v>
      </c>
      <c r="I40" s="699"/>
      <c r="J40" s="699"/>
      <c r="K40" s="699"/>
      <c r="L40" s="699"/>
    </row>
    <row r="43" spans="1:12" x14ac:dyDescent="0.2">
      <c r="A43" s="1"/>
      <c r="B43" s="1"/>
      <c r="C43" s="1"/>
      <c r="D43" s="1"/>
      <c r="E43" s="1"/>
      <c r="F43" s="1"/>
    </row>
    <row r="44" spans="1:12" x14ac:dyDescent="0.2">
      <c r="G44" s="1"/>
    </row>
  </sheetData>
  <sheetProtection sheet="1" objects="1" scenarios="1" insertRows="0"/>
  <mergeCells count="8">
    <mergeCell ref="D36:E36"/>
    <mergeCell ref="D37:E37"/>
    <mergeCell ref="D38:E38"/>
    <mergeCell ref="D29:E29"/>
    <mergeCell ref="D30:E30"/>
    <mergeCell ref="D33:E33"/>
    <mergeCell ref="D34:E34"/>
    <mergeCell ref="D35:E35"/>
  </mergeCells>
  <conditionalFormatting sqref="F39">
    <cfRule type="cellIs" dxfId="1" priority="2" operator="notEqual">
      <formula>$F$21</formula>
    </cfRule>
  </conditionalFormatting>
  <conditionalFormatting sqref="G39">
    <cfRule type="cellIs" dxfId="0" priority="1" operator="notEqual">
      <formula>$G$21</formula>
    </cfRule>
  </conditionalFormatting>
  <pageMargins left="0.78740157480314965" right="0.23622047244094491" top="0.70866141732283472" bottom="0.39370078740157483" header="0.51181102362204722" footer="0.15748031496062992"/>
  <pageSetup paperSize="9" scale="95" orientation="portrait" horizontalDpi="2147483648" r:id="rId1"/>
  <headerFooter>
    <oddHeader>&amp;R&amp;A</oddHeader>
    <oddFooter>&amp;L&amp;8Aufforderungsunterlagen für WfbM und ALA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3"/>
  <sheetViews>
    <sheetView showGridLines="0" showZeros="0" zoomScaleNormal="100" workbookViewId="0">
      <selection activeCell="C49" sqref="C49"/>
    </sheetView>
  </sheetViews>
  <sheetFormatPr baseColWidth="10" defaultColWidth="0" defaultRowHeight="12.75" zeroHeight="1" x14ac:dyDescent="0.2"/>
  <cols>
    <col min="1" max="1" width="43.42578125" style="1" customWidth="1"/>
    <col min="2" max="9" width="12.7109375" style="1" customWidth="1"/>
    <col min="10" max="10" width="11.42578125" style="1" customWidth="1"/>
    <col min="11" max="15" width="0" style="1" hidden="1" customWidth="1"/>
    <col min="16" max="16384" width="11.42578125" style="1" hidden="1"/>
  </cols>
  <sheetData>
    <row r="1" spans="1:10" s="92" customFormat="1" ht="16.5" x14ac:dyDescent="0.2">
      <c r="A1" s="93" t="str">
        <f>"Kalkulation der Vergütungsbestandteile für "&amp;(IF(RIGHT('Deckblatt '!B6,1)="X","das ALA","die Werkstatt:"))</f>
        <v>Kalkulation der Vergütungsbestandteile für die Werkstatt:</v>
      </c>
      <c r="D1" s="94"/>
      <c r="E1" s="901">
        <f>'Deckblatt '!E8</f>
        <v>0</v>
      </c>
      <c r="F1" s="902"/>
      <c r="G1" s="902"/>
      <c r="H1" s="902"/>
      <c r="I1" s="903"/>
    </row>
    <row r="2" spans="1:10" ht="6" customHeight="1" x14ac:dyDescent="0.2"/>
    <row r="3" spans="1:10" s="95" customFormat="1" x14ac:dyDescent="0.2">
      <c r="A3" s="96" t="str">
        <f>CONCATENATE("KSV ID: ",'Deckblatt '!E11)</f>
        <v xml:space="preserve">KSV ID: </v>
      </c>
      <c r="B3" s="9" t="s">
        <v>80</v>
      </c>
      <c r="E3" s="9" t="s">
        <v>81</v>
      </c>
      <c r="G3" s="9" t="s">
        <v>25</v>
      </c>
      <c r="I3" s="9" t="s">
        <v>77</v>
      </c>
    </row>
    <row r="4" spans="1:10" s="95" customFormat="1" ht="6" customHeight="1" x14ac:dyDescent="0.2"/>
    <row r="5" spans="1:10" s="95" customFormat="1" x14ac:dyDescent="0.2">
      <c r="A5" s="1" t="s">
        <v>82</v>
      </c>
      <c r="B5" s="97">
        <f>E5+G5+I5</f>
        <v>0</v>
      </c>
      <c r="C5" s="98"/>
      <c r="D5" s="98"/>
      <c r="E5" s="99">
        <f>'Anlage 1 - Struktur'!G12</f>
        <v>0</v>
      </c>
      <c r="F5" s="98"/>
      <c r="G5" s="99">
        <f>'Anlage 1 - Struktur'!G13</f>
        <v>0</v>
      </c>
      <c r="H5" s="98"/>
      <c r="I5" s="99">
        <f>'Anlage 1 - Struktur'!G19</f>
        <v>0</v>
      </c>
    </row>
    <row r="6" spans="1:10" s="95" customFormat="1" ht="6" customHeight="1" x14ac:dyDescent="0.2">
      <c r="A6" s="100"/>
      <c r="B6" s="98"/>
      <c r="C6" s="98"/>
      <c r="D6" s="98"/>
      <c r="E6" s="101"/>
      <c r="F6" s="98"/>
      <c r="G6" s="101"/>
      <c r="H6" s="98"/>
      <c r="I6" s="98"/>
    </row>
    <row r="7" spans="1:10" s="95" customFormat="1" x14ac:dyDescent="0.2">
      <c r="A7" s="1" t="s">
        <v>83</v>
      </c>
      <c r="B7" s="102">
        <f>E7+G7+I7</f>
        <v>0</v>
      </c>
      <c r="C7" s="98"/>
      <c r="D7" s="98"/>
      <c r="E7" s="102">
        <f>E5*250</f>
        <v>0</v>
      </c>
      <c r="F7" s="98"/>
      <c r="G7" s="102">
        <f>G5*250</f>
        <v>0</v>
      </c>
      <c r="H7" s="98"/>
      <c r="I7" s="102">
        <f>I5*250</f>
        <v>0</v>
      </c>
    </row>
    <row r="8" spans="1:10" s="95" customFormat="1" ht="6" customHeight="1" x14ac:dyDescent="0.2">
      <c r="C8" s="103"/>
    </row>
    <row r="9" spans="1:10" s="95" customFormat="1" x14ac:dyDescent="0.2">
      <c r="A9" s="104"/>
      <c r="B9" s="904" t="s">
        <v>84</v>
      </c>
      <c r="C9" s="905"/>
      <c r="D9" s="905"/>
      <c r="E9" s="905"/>
      <c r="F9" s="905"/>
      <c r="G9" s="905"/>
      <c r="H9" s="905"/>
      <c r="I9" s="906"/>
      <c r="J9" s="1"/>
    </row>
    <row r="10" spans="1:10" s="95" customFormat="1" ht="3" customHeight="1" x14ac:dyDescent="0.2">
      <c r="A10" s="105"/>
      <c r="B10" s="106"/>
      <c r="C10" s="107"/>
      <c r="D10" s="108"/>
      <c r="E10" s="109"/>
      <c r="F10" s="108"/>
      <c r="G10" s="108"/>
      <c r="H10" s="108"/>
      <c r="I10" s="108"/>
      <c r="J10" s="109"/>
    </row>
    <row r="11" spans="1:10" s="95" customFormat="1" x14ac:dyDescent="0.2">
      <c r="A11" s="105"/>
      <c r="B11" s="78" t="s">
        <v>85</v>
      </c>
      <c r="C11" s="78" t="s">
        <v>86</v>
      </c>
      <c r="D11" s="110" t="s">
        <v>87</v>
      </c>
      <c r="E11" s="111" t="s">
        <v>81</v>
      </c>
      <c r="F11" s="112" t="s">
        <v>25</v>
      </c>
      <c r="G11" s="113"/>
      <c r="H11" s="114" t="s">
        <v>88</v>
      </c>
      <c r="I11" s="113"/>
    </row>
    <row r="12" spans="1:10" s="95" customFormat="1" ht="12" x14ac:dyDescent="0.2">
      <c r="A12" s="105"/>
      <c r="B12" s="79" t="s">
        <v>89</v>
      </c>
      <c r="C12" s="115" t="s">
        <v>90</v>
      </c>
      <c r="D12" s="116" t="s">
        <v>91</v>
      </c>
      <c r="E12" s="117" t="s">
        <v>92</v>
      </c>
      <c r="F12" s="118" t="s">
        <v>92</v>
      </c>
      <c r="G12" s="119" t="s">
        <v>93</v>
      </c>
      <c r="H12" s="118" t="s">
        <v>92</v>
      </c>
      <c r="I12" s="119" t="s">
        <v>93</v>
      </c>
    </row>
    <row r="13" spans="1:10" s="95" customFormat="1" ht="11.25" x14ac:dyDescent="0.2">
      <c r="A13" s="105"/>
      <c r="B13" s="120" t="s">
        <v>94</v>
      </c>
      <c r="C13" s="120" t="s">
        <v>94</v>
      </c>
      <c r="D13" s="121" t="s">
        <v>94</v>
      </c>
      <c r="E13" s="122" t="s">
        <v>94</v>
      </c>
      <c r="F13" s="123" t="s">
        <v>94</v>
      </c>
      <c r="G13" s="124" t="s">
        <v>94</v>
      </c>
      <c r="H13" s="123" t="s">
        <v>94</v>
      </c>
      <c r="I13" s="124" t="s">
        <v>94</v>
      </c>
    </row>
    <row r="14" spans="1:10" s="98" customFormat="1" ht="11.25" x14ac:dyDescent="0.2">
      <c r="A14" s="125">
        <v>1</v>
      </c>
      <c r="B14" s="125">
        <v>2</v>
      </c>
      <c r="C14" s="125">
        <v>3</v>
      </c>
      <c r="D14" s="126">
        <v>4</v>
      </c>
      <c r="E14" s="127">
        <v>5</v>
      </c>
      <c r="F14" s="128">
        <v>7</v>
      </c>
      <c r="G14" s="129">
        <v>8</v>
      </c>
      <c r="H14" s="128">
        <v>9</v>
      </c>
      <c r="I14" s="129">
        <v>10</v>
      </c>
    </row>
    <row r="15" spans="1:10" s="95" customFormat="1" ht="6" customHeight="1" x14ac:dyDescent="0.2">
      <c r="D15" s="130"/>
      <c r="E15" s="131"/>
      <c r="F15" s="132"/>
      <c r="G15" s="133"/>
      <c r="H15" s="132"/>
      <c r="I15" s="133"/>
    </row>
    <row r="16" spans="1:10" s="100" customFormat="1" ht="14.25" customHeight="1" x14ac:dyDescent="0.2">
      <c r="A16" s="134" t="s">
        <v>95</v>
      </c>
      <c r="B16" s="823">
        <f t="shared" ref="B16:G16" si="0">SUM(B18:B25)</f>
        <v>0</v>
      </c>
      <c r="C16" s="824">
        <f t="shared" si="0"/>
        <v>0</v>
      </c>
      <c r="D16" s="825">
        <f t="shared" si="0"/>
        <v>0</v>
      </c>
      <c r="E16" s="826">
        <f t="shared" si="0"/>
        <v>0</v>
      </c>
      <c r="F16" s="827">
        <f t="shared" si="0"/>
        <v>0</v>
      </c>
      <c r="G16" s="828">
        <f t="shared" si="0"/>
        <v>0</v>
      </c>
      <c r="H16" s="827">
        <f>H18+H19+H20+H21+H25+H22</f>
        <v>0</v>
      </c>
      <c r="I16" s="828">
        <f>I18+I19+I20+I21+I25+I22</f>
        <v>0</v>
      </c>
    </row>
    <row r="17" spans="1:9" s="95" customFormat="1" ht="6" customHeight="1" x14ac:dyDescent="0.2">
      <c r="A17" s="135"/>
      <c r="B17" s="829"/>
      <c r="C17" s="829"/>
      <c r="D17" s="830"/>
      <c r="E17" s="831"/>
      <c r="F17" s="832"/>
      <c r="G17" s="833"/>
      <c r="H17" s="832"/>
      <c r="I17" s="834"/>
    </row>
    <row r="18" spans="1:9" s="95" customFormat="1" ht="12" x14ac:dyDescent="0.2">
      <c r="A18" s="137" t="s">
        <v>96</v>
      </c>
      <c r="B18" s="835">
        <f>Pers1</f>
        <v>0</v>
      </c>
      <c r="C18" s="836">
        <v>0</v>
      </c>
      <c r="D18" s="837">
        <f t="shared" ref="D18:D24" si="1">B18-C18</f>
        <v>0</v>
      </c>
      <c r="E18" s="838">
        <f t="shared" ref="E18:E20" si="2">IFERROR(D18/divges*divbbb,0)</f>
        <v>0</v>
      </c>
      <c r="F18" s="839">
        <f t="shared" ref="F18:F20" si="3">IF($B$5=0,0,D18*$G$5/$B$5)</f>
        <v>0</v>
      </c>
      <c r="G18" s="840">
        <f t="shared" ref="G18:G25" si="4">IF($G$7=0,0,F18/$G$7)</f>
        <v>0</v>
      </c>
      <c r="H18" s="839">
        <f t="shared" ref="H18:H20" si="5">IF($B$5=0,0,D18*$I$5/$B$5)</f>
        <v>0</v>
      </c>
      <c r="I18" s="840">
        <f t="shared" ref="I18:I25" si="6">IF($I$7=0,0,H18/$I$7)</f>
        <v>0</v>
      </c>
    </row>
    <row r="19" spans="1:9" s="95" customFormat="1" ht="12" x14ac:dyDescent="0.2">
      <c r="A19" s="139" t="s">
        <v>97</v>
      </c>
      <c r="B19" s="841">
        <f>Pers2</f>
        <v>0</v>
      </c>
      <c r="C19" s="842">
        <v>0</v>
      </c>
      <c r="D19" s="837">
        <f t="shared" si="1"/>
        <v>0</v>
      </c>
      <c r="E19" s="838">
        <f t="shared" si="2"/>
        <v>0</v>
      </c>
      <c r="F19" s="839">
        <f t="shared" si="3"/>
        <v>0</v>
      </c>
      <c r="G19" s="840">
        <f t="shared" si="4"/>
        <v>0</v>
      </c>
      <c r="H19" s="839">
        <f t="shared" si="5"/>
        <v>0</v>
      </c>
      <c r="I19" s="840">
        <f t="shared" si="6"/>
        <v>0</v>
      </c>
    </row>
    <row r="20" spans="1:9" s="95" customFormat="1" ht="12" x14ac:dyDescent="0.2">
      <c r="A20" s="139" t="s">
        <v>98</v>
      </c>
      <c r="B20" s="841">
        <f>Pers3</f>
        <v>0</v>
      </c>
      <c r="C20" s="842">
        <v>0</v>
      </c>
      <c r="D20" s="837">
        <f t="shared" si="1"/>
        <v>0</v>
      </c>
      <c r="E20" s="838">
        <f t="shared" si="2"/>
        <v>0</v>
      </c>
      <c r="F20" s="839">
        <f t="shared" si="3"/>
        <v>0</v>
      </c>
      <c r="G20" s="840">
        <f t="shared" si="4"/>
        <v>0</v>
      </c>
      <c r="H20" s="839">
        <f t="shared" si="5"/>
        <v>0</v>
      </c>
      <c r="I20" s="840">
        <f t="shared" si="6"/>
        <v>0</v>
      </c>
    </row>
    <row r="21" spans="1:9" s="95" customFormat="1" ht="12" x14ac:dyDescent="0.2">
      <c r="A21" s="139" t="s">
        <v>99</v>
      </c>
      <c r="B21" s="841">
        <f>Pers4</f>
        <v>0</v>
      </c>
      <c r="C21" s="842">
        <v>0</v>
      </c>
      <c r="D21" s="837">
        <f t="shared" si="1"/>
        <v>0</v>
      </c>
      <c r="E21" s="843">
        <f>'Anlage 3 - Personal 1'!D32*(1+pnk)</f>
        <v>0</v>
      </c>
      <c r="F21" s="839">
        <f>'Anlage 3 - Personal 1'!D33+'Anlage 3 - Personal 1'!D33*'Anlage 4 - Personal 2'!G39</f>
        <v>0</v>
      </c>
      <c r="G21" s="840">
        <f t="shared" si="4"/>
        <v>0</v>
      </c>
      <c r="H21" s="839">
        <f>'Anlage 3 - Personal 1'!D34+'Anlage 3 - Personal 1'!D34*'Anlage 4 - Personal 2'!G39</f>
        <v>0</v>
      </c>
      <c r="I21" s="840">
        <f t="shared" si="6"/>
        <v>0</v>
      </c>
    </row>
    <row r="22" spans="1:9" s="95" customFormat="1" ht="12" x14ac:dyDescent="0.2">
      <c r="A22" s="139" t="s">
        <v>100</v>
      </c>
      <c r="B22" s="841">
        <f>'Anlage 4 - Personal 2'!I18</f>
        <v>0</v>
      </c>
      <c r="C22" s="842">
        <v>0</v>
      </c>
      <c r="D22" s="837">
        <f t="shared" si="1"/>
        <v>0</v>
      </c>
      <c r="E22" s="843">
        <f>IFERROR(('Anlage 3 - Personal 1'!D39*(1+pnk)/SUM(divbbb,divab)*divbbb),0)</f>
        <v>0</v>
      </c>
      <c r="F22" s="839">
        <f>IFERROR(('Anlage 3 - Personal 1'!D39*(1+pnk)/SUM(divbbb,divab)*divab),0)</f>
        <v>0</v>
      </c>
      <c r="G22" s="844">
        <f t="shared" si="4"/>
        <v>0</v>
      </c>
      <c r="H22" s="839">
        <f>'Anlage 3 - Personal 1'!D40*(1+pnk)</f>
        <v>0</v>
      </c>
      <c r="I22" s="840">
        <f t="shared" si="6"/>
        <v>0</v>
      </c>
    </row>
    <row r="23" spans="1:9" s="95" customFormat="1" ht="12" x14ac:dyDescent="0.2">
      <c r="A23" s="139" t="s">
        <v>101</v>
      </c>
      <c r="B23" s="841">
        <f>'Anlage 4 - Personal 2'!I20</f>
        <v>0</v>
      </c>
      <c r="C23" s="842">
        <v>0</v>
      </c>
      <c r="D23" s="837">
        <f t="shared" si="1"/>
        <v>0</v>
      </c>
      <c r="E23" s="843">
        <f t="shared" ref="E23:E24" si="7">IFERROR(D23/SUM(divbbb,divab)*divbbb,0)</f>
        <v>0</v>
      </c>
      <c r="F23" s="845">
        <f t="shared" ref="F23:F24" si="8">IFERROR(D23/SUM(divbbb,divab)*divab,0)</f>
        <v>0</v>
      </c>
      <c r="G23" s="844">
        <f t="shared" si="4"/>
        <v>0</v>
      </c>
      <c r="H23" s="846" t="s">
        <v>102</v>
      </c>
      <c r="I23" s="847" t="s">
        <v>102</v>
      </c>
    </row>
    <row r="24" spans="1:9" s="95" customFormat="1" ht="12" x14ac:dyDescent="0.2">
      <c r="A24" s="139" t="s">
        <v>103</v>
      </c>
      <c r="B24" s="841">
        <f>'Anlage 4 - Personal 2'!I22</f>
        <v>0</v>
      </c>
      <c r="C24" s="842">
        <v>0</v>
      </c>
      <c r="D24" s="837">
        <f t="shared" si="1"/>
        <v>0</v>
      </c>
      <c r="E24" s="843">
        <f t="shared" si="7"/>
        <v>0</v>
      </c>
      <c r="F24" s="845">
        <f t="shared" si="8"/>
        <v>0</v>
      </c>
      <c r="G24" s="844">
        <f t="shared" si="4"/>
        <v>0</v>
      </c>
      <c r="H24" s="846" t="s">
        <v>102</v>
      </c>
      <c r="I24" s="847" t="s">
        <v>102</v>
      </c>
    </row>
    <row r="25" spans="1:9" s="95" customFormat="1" ht="12" x14ac:dyDescent="0.2">
      <c r="A25" s="140" t="s">
        <v>104</v>
      </c>
      <c r="B25" s="848">
        <f>D25</f>
        <v>0</v>
      </c>
      <c r="C25" s="849">
        <v>0</v>
      </c>
      <c r="D25" s="850">
        <f>E25+F25+H25</f>
        <v>0</v>
      </c>
      <c r="E25" s="851">
        <f>IFERROR('Anlage 3 - Personal 1'!D49/divges*divbbb,0)</f>
        <v>0</v>
      </c>
      <c r="F25" s="852">
        <f>IFERROR(('Anlage 3 - Personal 1'!D49/divges*divab)+('Anlage 3 - Personal 1'!D56*(1+pnk)),0)</f>
        <v>0</v>
      </c>
      <c r="G25" s="853">
        <f t="shared" si="4"/>
        <v>0</v>
      </c>
      <c r="H25" s="854">
        <f>IFERROR('Anlage 3 - Personal 1'!D49/divges*divfbb,0)</f>
        <v>0</v>
      </c>
      <c r="I25" s="853">
        <f t="shared" si="6"/>
        <v>0</v>
      </c>
    </row>
    <row r="26" spans="1:9" s="95" customFormat="1" ht="6" customHeight="1" x14ac:dyDescent="0.2">
      <c r="B26" s="829"/>
      <c r="C26" s="829"/>
      <c r="D26" s="855"/>
      <c r="E26" s="831"/>
      <c r="F26" s="832"/>
      <c r="G26" s="833"/>
      <c r="H26" s="832"/>
      <c r="I26" s="833"/>
    </row>
    <row r="27" spans="1:9" s="100" customFormat="1" ht="14.25" customHeight="1" x14ac:dyDescent="0.2">
      <c r="A27" s="134" t="s">
        <v>105</v>
      </c>
      <c r="B27" s="823">
        <f t="shared" ref="B27:I27" si="9">SUM(B29:B41)</f>
        <v>0</v>
      </c>
      <c r="C27" s="823">
        <f t="shared" si="9"/>
        <v>0</v>
      </c>
      <c r="D27" s="825">
        <f t="shared" si="9"/>
        <v>0</v>
      </c>
      <c r="E27" s="826">
        <f t="shared" si="9"/>
        <v>0</v>
      </c>
      <c r="F27" s="827">
        <f t="shared" si="9"/>
        <v>0</v>
      </c>
      <c r="G27" s="828">
        <f t="shared" si="9"/>
        <v>0</v>
      </c>
      <c r="H27" s="827">
        <f t="shared" si="9"/>
        <v>0</v>
      </c>
      <c r="I27" s="828">
        <f t="shared" si="9"/>
        <v>0</v>
      </c>
    </row>
    <row r="28" spans="1:9" s="95" customFormat="1" ht="6" customHeight="1" x14ac:dyDescent="0.2">
      <c r="A28" s="135"/>
      <c r="B28" s="141"/>
      <c r="C28" s="141"/>
      <c r="D28" s="142"/>
      <c r="E28" s="143"/>
      <c r="F28" s="144"/>
      <c r="G28" s="145"/>
      <c r="H28" s="144"/>
      <c r="I28" s="146"/>
    </row>
    <row r="29" spans="1:9" s="95" customFormat="1" ht="12" x14ac:dyDescent="0.2">
      <c r="A29" s="147" t="s">
        <v>106</v>
      </c>
      <c r="B29" s="138"/>
      <c r="C29" s="148"/>
      <c r="D29" s="149"/>
      <c r="E29" s="150"/>
      <c r="F29" s="151"/>
      <c r="G29" s="152"/>
      <c r="H29" s="151"/>
      <c r="I29" s="152"/>
    </row>
    <row r="30" spans="1:9" s="95" customFormat="1" ht="12" x14ac:dyDescent="0.2">
      <c r="A30" s="139" t="s">
        <v>107</v>
      </c>
      <c r="B30" s="153">
        <f>1.2*divges</f>
        <v>0</v>
      </c>
      <c r="C30" s="154"/>
      <c r="D30" s="837">
        <f t="shared" ref="D30:D41" si="10">B30-C30</f>
        <v>0</v>
      </c>
      <c r="E30" s="838">
        <f t="shared" ref="E30:E41" si="11">IF($B$5=0,0,D30*$E$5/$B$5)</f>
        <v>0</v>
      </c>
      <c r="F30" s="839">
        <f t="shared" ref="F30:F41" si="12">IF($B$5=0,0,D30*$G$5/$B$5)</f>
        <v>0</v>
      </c>
      <c r="G30" s="840">
        <f t="shared" ref="G30:G41" si="13">IF($G$7=0,0,F30/$G$7)</f>
        <v>0</v>
      </c>
      <c r="H30" s="839">
        <f t="shared" ref="H30:H41" si="14">IF($B$5=0,0,D30*$I$5/$B$5)</f>
        <v>0</v>
      </c>
      <c r="I30" s="840">
        <f t="shared" ref="I30:I41" si="15">IF($I$7=0,0,H30/$I$7)</f>
        <v>0</v>
      </c>
    </row>
    <row r="31" spans="1:9" s="95" customFormat="1" ht="12" x14ac:dyDescent="0.2">
      <c r="A31" s="139" t="s">
        <v>108</v>
      </c>
      <c r="B31" s="153">
        <f>1.7*divges</f>
        <v>0</v>
      </c>
      <c r="C31" s="154"/>
      <c r="D31" s="837">
        <f t="shared" si="10"/>
        <v>0</v>
      </c>
      <c r="E31" s="838">
        <f t="shared" si="11"/>
        <v>0</v>
      </c>
      <c r="F31" s="839">
        <f t="shared" si="12"/>
        <v>0</v>
      </c>
      <c r="G31" s="840">
        <f t="shared" si="13"/>
        <v>0</v>
      </c>
      <c r="H31" s="839">
        <f t="shared" si="14"/>
        <v>0</v>
      </c>
      <c r="I31" s="840">
        <f t="shared" si="15"/>
        <v>0</v>
      </c>
    </row>
    <row r="32" spans="1:9" s="95" customFormat="1" ht="12" x14ac:dyDescent="0.2">
      <c r="A32" s="139" t="s">
        <v>109</v>
      </c>
      <c r="B32" s="153">
        <f>0.4*divges</f>
        <v>0</v>
      </c>
      <c r="C32" s="154"/>
      <c r="D32" s="837">
        <f t="shared" si="10"/>
        <v>0</v>
      </c>
      <c r="E32" s="838">
        <f t="shared" si="11"/>
        <v>0</v>
      </c>
      <c r="F32" s="839">
        <f t="shared" si="12"/>
        <v>0</v>
      </c>
      <c r="G32" s="840">
        <f t="shared" si="13"/>
        <v>0</v>
      </c>
      <c r="H32" s="839">
        <f t="shared" si="14"/>
        <v>0</v>
      </c>
      <c r="I32" s="840">
        <f t="shared" si="15"/>
        <v>0</v>
      </c>
    </row>
    <row r="33" spans="1:9" s="95" customFormat="1" ht="12" x14ac:dyDescent="0.2">
      <c r="A33" s="139" t="s">
        <v>110</v>
      </c>
      <c r="B33" s="153">
        <f>0.19*divges</f>
        <v>0</v>
      </c>
      <c r="C33" s="154"/>
      <c r="D33" s="837">
        <f t="shared" si="10"/>
        <v>0</v>
      </c>
      <c r="E33" s="838">
        <f t="shared" si="11"/>
        <v>0</v>
      </c>
      <c r="F33" s="839">
        <f t="shared" si="12"/>
        <v>0</v>
      </c>
      <c r="G33" s="840">
        <f t="shared" si="13"/>
        <v>0</v>
      </c>
      <c r="H33" s="839">
        <f t="shared" si="14"/>
        <v>0</v>
      </c>
      <c r="I33" s="840">
        <f t="shared" si="15"/>
        <v>0</v>
      </c>
    </row>
    <row r="34" spans="1:9" s="95" customFormat="1" ht="12" x14ac:dyDescent="0.2">
      <c r="A34" s="139" t="s">
        <v>111</v>
      </c>
      <c r="B34" s="153">
        <f>0.4*divges</f>
        <v>0</v>
      </c>
      <c r="C34" s="154"/>
      <c r="D34" s="837">
        <f t="shared" si="10"/>
        <v>0</v>
      </c>
      <c r="E34" s="838">
        <f t="shared" si="11"/>
        <v>0</v>
      </c>
      <c r="F34" s="839">
        <f t="shared" si="12"/>
        <v>0</v>
      </c>
      <c r="G34" s="840">
        <f t="shared" si="13"/>
        <v>0</v>
      </c>
      <c r="H34" s="839">
        <f t="shared" si="14"/>
        <v>0</v>
      </c>
      <c r="I34" s="840">
        <f t="shared" si="15"/>
        <v>0</v>
      </c>
    </row>
    <row r="35" spans="1:9" s="95" customFormat="1" ht="12" x14ac:dyDescent="0.2">
      <c r="A35" s="139" t="s">
        <v>112</v>
      </c>
      <c r="B35" s="153">
        <f>0.45*divges</f>
        <v>0</v>
      </c>
      <c r="C35" s="154"/>
      <c r="D35" s="837">
        <f t="shared" si="10"/>
        <v>0</v>
      </c>
      <c r="E35" s="838">
        <f t="shared" si="11"/>
        <v>0</v>
      </c>
      <c r="F35" s="839">
        <f t="shared" si="12"/>
        <v>0</v>
      </c>
      <c r="G35" s="840">
        <f t="shared" si="13"/>
        <v>0</v>
      </c>
      <c r="H35" s="839">
        <f t="shared" si="14"/>
        <v>0</v>
      </c>
      <c r="I35" s="840">
        <f t="shared" si="15"/>
        <v>0</v>
      </c>
    </row>
    <row r="36" spans="1:9" s="95" customFormat="1" ht="12" x14ac:dyDescent="0.2">
      <c r="A36" s="139" t="s">
        <v>113</v>
      </c>
      <c r="B36" s="153">
        <f>0.08*divges</f>
        <v>0</v>
      </c>
      <c r="C36" s="155"/>
      <c r="D36" s="837">
        <f t="shared" si="10"/>
        <v>0</v>
      </c>
      <c r="E36" s="838">
        <f t="shared" si="11"/>
        <v>0</v>
      </c>
      <c r="F36" s="839">
        <f t="shared" si="12"/>
        <v>0</v>
      </c>
      <c r="G36" s="840">
        <f t="shared" si="13"/>
        <v>0</v>
      </c>
      <c r="H36" s="839">
        <f t="shared" si="14"/>
        <v>0</v>
      </c>
      <c r="I36" s="840">
        <f t="shared" si="15"/>
        <v>0</v>
      </c>
    </row>
    <row r="37" spans="1:9" s="95" customFormat="1" ht="12" x14ac:dyDescent="0.2">
      <c r="A37" s="156" t="s">
        <v>114</v>
      </c>
      <c r="B37" s="153">
        <f>0.18*divges</f>
        <v>0</v>
      </c>
      <c r="C37" s="155"/>
      <c r="D37" s="837">
        <f t="shared" si="10"/>
        <v>0</v>
      </c>
      <c r="E37" s="838">
        <f t="shared" si="11"/>
        <v>0</v>
      </c>
      <c r="F37" s="839">
        <f t="shared" si="12"/>
        <v>0</v>
      </c>
      <c r="G37" s="840">
        <f t="shared" si="13"/>
        <v>0</v>
      </c>
      <c r="H37" s="839">
        <f t="shared" si="14"/>
        <v>0</v>
      </c>
      <c r="I37" s="840">
        <f t="shared" si="15"/>
        <v>0</v>
      </c>
    </row>
    <row r="38" spans="1:9" s="95" customFormat="1" ht="12" x14ac:dyDescent="0.2">
      <c r="A38" s="156" t="s">
        <v>115</v>
      </c>
      <c r="B38" s="153">
        <f>0.04*divges</f>
        <v>0</v>
      </c>
      <c r="C38" s="155"/>
      <c r="D38" s="837">
        <f t="shared" si="10"/>
        <v>0</v>
      </c>
      <c r="E38" s="838">
        <f t="shared" si="11"/>
        <v>0</v>
      </c>
      <c r="F38" s="839">
        <f t="shared" si="12"/>
        <v>0</v>
      </c>
      <c r="G38" s="840">
        <f t="shared" si="13"/>
        <v>0</v>
      </c>
      <c r="H38" s="839">
        <f t="shared" si="14"/>
        <v>0</v>
      </c>
      <c r="I38" s="840">
        <f t="shared" si="15"/>
        <v>0</v>
      </c>
    </row>
    <row r="39" spans="1:9" s="95" customFormat="1" ht="12" x14ac:dyDescent="0.2">
      <c r="A39" s="139" t="s">
        <v>116</v>
      </c>
      <c r="B39" s="153">
        <f>0.4*divges</f>
        <v>0</v>
      </c>
      <c r="C39" s="154"/>
      <c r="D39" s="837">
        <f t="shared" si="10"/>
        <v>0</v>
      </c>
      <c r="E39" s="838">
        <f t="shared" si="11"/>
        <v>0</v>
      </c>
      <c r="F39" s="839">
        <f t="shared" si="12"/>
        <v>0</v>
      </c>
      <c r="G39" s="840">
        <f t="shared" si="13"/>
        <v>0</v>
      </c>
      <c r="H39" s="839">
        <f t="shared" si="14"/>
        <v>0</v>
      </c>
      <c r="I39" s="840">
        <f t="shared" si="15"/>
        <v>0</v>
      </c>
    </row>
    <row r="40" spans="1:9" s="95" customFormat="1" ht="12" x14ac:dyDescent="0.2">
      <c r="A40" s="139" t="s">
        <v>117</v>
      </c>
      <c r="B40" s="153">
        <f>1.1*divges</f>
        <v>0</v>
      </c>
      <c r="C40" s="154"/>
      <c r="D40" s="837">
        <f t="shared" si="10"/>
        <v>0</v>
      </c>
      <c r="E40" s="838">
        <f t="shared" si="11"/>
        <v>0</v>
      </c>
      <c r="F40" s="839">
        <f t="shared" si="12"/>
        <v>0</v>
      </c>
      <c r="G40" s="840">
        <f t="shared" si="13"/>
        <v>0</v>
      </c>
      <c r="H40" s="839">
        <f t="shared" si="14"/>
        <v>0</v>
      </c>
      <c r="I40" s="840">
        <f t="shared" si="15"/>
        <v>0</v>
      </c>
    </row>
    <row r="41" spans="1:9" s="95" customFormat="1" ht="12" x14ac:dyDescent="0.2">
      <c r="A41" s="139" t="s">
        <v>118</v>
      </c>
      <c r="B41" s="157">
        <f>1.33*divges</f>
        <v>0</v>
      </c>
      <c r="C41" s="158"/>
      <c r="D41" s="850">
        <f t="shared" si="10"/>
        <v>0</v>
      </c>
      <c r="E41" s="851">
        <f t="shared" si="11"/>
        <v>0</v>
      </c>
      <c r="F41" s="854">
        <f t="shared" si="12"/>
        <v>0</v>
      </c>
      <c r="G41" s="853">
        <f t="shared" si="13"/>
        <v>0</v>
      </c>
      <c r="H41" s="854">
        <f t="shared" si="14"/>
        <v>0</v>
      </c>
      <c r="I41" s="853">
        <f t="shared" si="15"/>
        <v>0</v>
      </c>
    </row>
    <row r="42" spans="1:9" s="95" customFormat="1" ht="6" customHeight="1" x14ac:dyDescent="0.2">
      <c r="B42" s="141"/>
      <c r="C42" s="159"/>
      <c r="D42" s="856"/>
      <c r="E42" s="857"/>
      <c r="F42" s="858"/>
      <c r="G42" s="859"/>
      <c r="H42" s="858"/>
      <c r="I42" s="859"/>
    </row>
    <row r="43" spans="1:9" s="100" customFormat="1" ht="14.25" customHeight="1" x14ac:dyDescent="0.2">
      <c r="A43" s="134" t="s">
        <v>119</v>
      </c>
      <c r="B43" s="823">
        <f>SUM(B45:B49)</f>
        <v>0</v>
      </c>
      <c r="C43" s="860">
        <f>SUM(C45:C49)</f>
        <v>0</v>
      </c>
      <c r="D43" s="825">
        <f>SUM(D45:D49)</f>
        <v>0</v>
      </c>
      <c r="E43" s="826">
        <f>SUM(E45:E49)</f>
        <v>0</v>
      </c>
      <c r="F43" s="827">
        <f>F45+F46+F47+F48+F49</f>
        <v>0</v>
      </c>
      <c r="G43" s="828">
        <f>G45+G46+G47+G48+G49</f>
        <v>0</v>
      </c>
      <c r="H43" s="827">
        <f>H45+H46+H47+H48+H49</f>
        <v>0</v>
      </c>
      <c r="I43" s="828">
        <f>I45+I46+I47+I48+I49</f>
        <v>0</v>
      </c>
    </row>
    <row r="44" spans="1:9" s="95" customFormat="1" ht="6" customHeight="1" x14ac:dyDescent="0.2">
      <c r="A44" s="160"/>
      <c r="B44" s="161"/>
      <c r="C44" s="162"/>
      <c r="D44" s="163"/>
      <c r="E44" s="164"/>
      <c r="F44" s="165"/>
      <c r="G44" s="166"/>
      <c r="H44" s="165"/>
      <c r="I44" s="167"/>
    </row>
    <row r="45" spans="1:9" s="95" customFormat="1" ht="12" customHeight="1" x14ac:dyDescent="0.2">
      <c r="A45" s="137" t="s">
        <v>120</v>
      </c>
      <c r="B45" s="835">
        <f>'Anlage 5 - Afa_Instand'!H14</f>
        <v>0</v>
      </c>
      <c r="C45" s="168"/>
      <c r="D45" s="837">
        <f t="shared" ref="D45:D49" si="16">B45-C45</f>
        <v>0</v>
      </c>
      <c r="E45" s="838">
        <f t="shared" ref="E45:E49" si="17">IF($B$5=0,0,D45*$E$5/$B$5)</f>
        <v>0</v>
      </c>
      <c r="F45" s="839">
        <f t="shared" ref="F45:F49" si="18">IF($B$5=0,0,D45*$G$5/$B$5)</f>
        <v>0</v>
      </c>
      <c r="G45" s="840">
        <f t="shared" ref="G45:G49" si="19">IF($G$7=0,0,F45/$G$7)</f>
        <v>0</v>
      </c>
      <c r="H45" s="839">
        <f t="shared" ref="H45:H49" si="20">IF($B$5=0,0,D45*$I$5/$B$5)</f>
        <v>0</v>
      </c>
      <c r="I45" s="840">
        <f t="shared" ref="I45:I49" si="21">IF($I$7=0,0,H45/$I$7)</f>
        <v>0</v>
      </c>
    </row>
    <row r="46" spans="1:9" s="95" customFormat="1" ht="12" customHeight="1" x14ac:dyDescent="0.2">
      <c r="A46" s="169" t="s">
        <v>121</v>
      </c>
      <c r="B46" s="861">
        <f>'Anlage 5 - Afa_Instand'!H21+'Anlage 5 - Afa_Instand'!H22</f>
        <v>0</v>
      </c>
      <c r="C46" s="170"/>
      <c r="D46" s="837">
        <f t="shared" si="16"/>
        <v>0</v>
      </c>
      <c r="E46" s="838">
        <f t="shared" si="17"/>
        <v>0</v>
      </c>
      <c r="F46" s="839">
        <f t="shared" si="18"/>
        <v>0</v>
      </c>
      <c r="G46" s="840">
        <f t="shared" si="19"/>
        <v>0</v>
      </c>
      <c r="H46" s="839">
        <f t="shared" si="20"/>
        <v>0</v>
      </c>
      <c r="I46" s="840">
        <f t="shared" si="21"/>
        <v>0</v>
      </c>
    </row>
    <row r="47" spans="1:9" s="171" customFormat="1" ht="12" customHeight="1" x14ac:dyDescent="0.2">
      <c r="A47" s="139" t="s">
        <v>122</v>
      </c>
      <c r="B47" s="841">
        <f>'Anlage 5 - Afa_Instand'!H41</f>
        <v>0</v>
      </c>
      <c r="C47" s="155"/>
      <c r="D47" s="837">
        <f t="shared" si="16"/>
        <v>0</v>
      </c>
      <c r="E47" s="838">
        <f t="shared" si="17"/>
        <v>0</v>
      </c>
      <c r="F47" s="839">
        <f t="shared" si="18"/>
        <v>0</v>
      </c>
      <c r="G47" s="840">
        <f t="shared" si="19"/>
        <v>0</v>
      </c>
      <c r="H47" s="839">
        <f t="shared" si="20"/>
        <v>0</v>
      </c>
      <c r="I47" s="840">
        <f t="shared" si="21"/>
        <v>0</v>
      </c>
    </row>
    <row r="48" spans="1:9" s="95" customFormat="1" ht="12" customHeight="1" x14ac:dyDescent="0.2">
      <c r="A48" s="172" t="s">
        <v>123</v>
      </c>
      <c r="B48" s="862">
        <f>'Anlage 6 - Miete Leasing Pacht'!H17</f>
        <v>0</v>
      </c>
      <c r="C48" s="173"/>
      <c r="D48" s="837">
        <f t="shared" si="16"/>
        <v>0</v>
      </c>
      <c r="E48" s="863">
        <f t="shared" si="17"/>
        <v>0</v>
      </c>
      <c r="F48" s="839">
        <f t="shared" si="18"/>
        <v>0</v>
      </c>
      <c r="G48" s="840">
        <f t="shared" si="19"/>
        <v>0</v>
      </c>
      <c r="H48" s="839">
        <f t="shared" si="20"/>
        <v>0</v>
      </c>
      <c r="I48" s="840">
        <f t="shared" si="21"/>
        <v>0</v>
      </c>
    </row>
    <row r="49" spans="1:10" s="95" customFormat="1" ht="12" customHeight="1" x14ac:dyDescent="0.2">
      <c r="A49" s="140" t="s">
        <v>124</v>
      </c>
      <c r="B49" s="848">
        <f>Mieten+Leasing+Pacht</f>
        <v>0</v>
      </c>
      <c r="C49" s="174"/>
      <c r="D49" s="850">
        <f t="shared" si="16"/>
        <v>0</v>
      </c>
      <c r="E49" s="864">
        <f t="shared" si="17"/>
        <v>0</v>
      </c>
      <c r="F49" s="865">
        <f t="shared" si="18"/>
        <v>0</v>
      </c>
      <c r="G49" s="866">
        <f t="shared" si="19"/>
        <v>0</v>
      </c>
      <c r="H49" s="865">
        <f t="shared" si="20"/>
        <v>0</v>
      </c>
      <c r="I49" s="866">
        <f t="shared" si="21"/>
        <v>0</v>
      </c>
    </row>
    <row r="50" spans="1:10" s="95" customFormat="1" ht="11.25" x14ac:dyDescent="0.2">
      <c r="B50" s="136"/>
      <c r="C50" s="136"/>
      <c r="D50" s="855"/>
      <c r="E50" s="867"/>
      <c r="F50" s="867"/>
      <c r="G50" s="867"/>
      <c r="H50" s="867"/>
      <c r="I50" s="867"/>
    </row>
    <row r="51" spans="1:10" s="95" customFormat="1" ht="17.45" customHeight="1" x14ac:dyDescent="0.2">
      <c r="A51" s="176" t="s">
        <v>125</v>
      </c>
      <c r="B51" s="177"/>
      <c r="C51" s="763"/>
      <c r="D51" s="868">
        <f>D43+D27+D16</f>
        <v>0</v>
      </c>
      <c r="E51" s="868">
        <f>E43+E27+E16</f>
        <v>0</v>
      </c>
      <c r="F51" s="869">
        <f>F16+F27+F43</f>
        <v>0</v>
      </c>
      <c r="G51" s="870">
        <f>G16+G27+G43</f>
        <v>0</v>
      </c>
      <c r="H51" s="871">
        <f>H16+H27+H43</f>
        <v>0</v>
      </c>
      <c r="I51" s="870">
        <f>I16+I27+I43</f>
        <v>0</v>
      </c>
    </row>
    <row r="52" spans="1:10" s="95" customFormat="1" ht="6" customHeight="1" x14ac:dyDescent="0.2">
      <c r="B52" s="175"/>
      <c r="C52" s="175"/>
      <c r="D52" s="175"/>
      <c r="E52" s="175"/>
      <c r="F52" s="175"/>
      <c r="G52" s="175"/>
      <c r="H52" s="175"/>
      <c r="I52" s="175"/>
      <c r="J52" s="175"/>
    </row>
    <row r="53" spans="1:10" s="95" customFormat="1" ht="11.25" hidden="1" x14ac:dyDescent="0.2">
      <c r="B53" s="175"/>
      <c r="C53" s="175"/>
      <c r="D53" s="175"/>
      <c r="E53" s="178" t="e">
        <f>E51/divbbb*250/12</f>
        <v>#DIV/0!</v>
      </c>
      <c r="F53" s="175"/>
      <c r="G53" s="175"/>
      <c r="H53" s="175"/>
      <c r="I53" s="175"/>
      <c r="J53" s="175"/>
    </row>
    <row r="54" spans="1:10" s="95" customFormat="1" ht="12.75" hidden="1" customHeight="1" x14ac:dyDescent="0.2">
      <c r="B54" s="175"/>
      <c r="C54" s="175"/>
      <c r="D54" s="175"/>
      <c r="E54" s="809"/>
      <c r="F54" s="179"/>
      <c r="G54" s="180"/>
      <c r="H54" s="181"/>
      <c r="I54" s="180"/>
      <c r="J54" s="181"/>
    </row>
    <row r="55" spans="1:10" s="95" customFormat="1" ht="12" hidden="1" customHeight="1" x14ac:dyDescent="0.2">
      <c r="E55" s="811"/>
      <c r="F55" s="179"/>
    </row>
    <row r="56" spans="1:10" s="95" customFormat="1" ht="12" hidden="1" customHeight="1" x14ac:dyDescent="0.2">
      <c r="D56" s="136"/>
      <c r="F56" s="179"/>
    </row>
    <row r="57" spans="1:10" s="95" customFormat="1" ht="12" hidden="1" customHeight="1" x14ac:dyDescent="0.2">
      <c r="F57" s="182"/>
      <c r="H57" s="175"/>
      <c r="J57" s="136"/>
    </row>
    <row r="58" spans="1:10" s="95" customFormat="1" ht="12" hidden="1" customHeight="1" x14ac:dyDescent="0.2">
      <c r="F58" s="179"/>
    </row>
    <row r="59" spans="1:10" s="95" customFormat="1" ht="12" hidden="1" customHeight="1" x14ac:dyDescent="0.2">
      <c r="F59" s="179"/>
    </row>
    <row r="60" spans="1:10" s="95" customFormat="1" ht="12" hidden="1" customHeight="1" x14ac:dyDescent="0.2">
      <c r="F60" s="179"/>
    </row>
    <row r="61" spans="1:10" s="95" customFormat="1" ht="11.25" hidden="1" x14ac:dyDescent="0.2"/>
    <row r="62" spans="1:10" s="95" customFormat="1" ht="11.25" hidden="1" x14ac:dyDescent="0.2"/>
    <row r="63" spans="1:10" s="95" customFormat="1" ht="11.25" hidden="1" x14ac:dyDescent="0.2"/>
    <row r="64" spans="1:10" s="95" customFormat="1" ht="11.25" hidden="1" x14ac:dyDescent="0.2">
      <c r="A64" s="66"/>
      <c r="B64" s="66"/>
      <c r="C64" s="66"/>
      <c r="D64" s="66"/>
      <c r="E64" s="66"/>
      <c r="F64" s="66"/>
      <c r="G64" s="66"/>
      <c r="H64" s="66"/>
      <c r="I64" s="66"/>
      <c r="J64" s="66"/>
    </row>
    <row r="65" spans="1:10" s="95" customFormat="1" ht="11.25" hidden="1" x14ac:dyDescent="0.2">
      <c r="A65" s="66"/>
      <c r="B65" s="66"/>
      <c r="C65" s="66"/>
      <c r="D65" s="66"/>
      <c r="E65" s="66"/>
      <c r="F65" s="66"/>
      <c r="G65" s="66"/>
      <c r="H65" s="66"/>
      <c r="I65" s="66"/>
      <c r="J65" s="66"/>
    </row>
    <row r="66" spans="1:10" s="95" customFormat="1" ht="11.25" hidden="1" x14ac:dyDescent="0.2">
      <c r="A66" s="66"/>
      <c r="B66" s="66"/>
      <c r="C66" s="66"/>
      <c r="D66" s="66"/>
      <c r="E66" s="66"/>
      <c r="F66" s="66"/>
      <c r="G66" s="66"/>
      <c r="H66" s="66"/>
      <c r="I66" s="66"/>
      <c r="J66" s="66"/>
    </row>
    <row r="67" spans="1:10" s="66" customFormat="1" ht="11.25" hidden="1" x14ac:dyDescent="0.2"/>
    <row r="68" spans="1:10" s="66" customFormat="1" ht="11.25" hidden="1" x14ac:dyDescent="0.2"/>
    <row r="69" spans="1:10" s="66" customFormat="1" ht="11.25" hidden="1" x14ac:dyDescent="0.2"/>
    <row r="70" spans="1:10" s="66" customFormat="1" ht="11.25" hidden="1" x14ac:dyDescent="0.2"/>
    <row r="71" spans="1:10" s="66" customFormat="1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s="66" customFormat="1" hidden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s="66" customFormat="1" hidden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</sheetData>
  <sheetProtection sheet="1" objects="1" scenarios="1"/>
  <mergeCells count="2">
    <mergeCell ref="E1:I1"/>
    <mergeCell ref="B9:I9"/>
  </mergeCells>
  <pageMargins left="0.78740157480314965" right="0.23622047244094491" top="0.70866141732283472" bottom="0.39370078740157483" header="0.51181102362204722" footer="0.15748031496062992"/>
  <pageSetup paperSize="9" scale="94" orientation="landscape" r:id="rId1"/>
  <headerFooter>
    <oddHeader>&amp;RANLAGE  2</oddHeader>
    <oddFooter>&amp;L&amp;8Aufforderungsunterlagen für WfbM und ALA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6"/>
  <sheetViews>
    <sheetView showGridLines="0" showZeros="0" zoomScale="130" workbookViewId="0">
      <selection activeCell="C10" sqref="C10"/>
    </sheetView>
  </sheetViews>
  <sheetFormatPr baseColWidth="10" defaultColWidth="0" defaultRowHeight="12.75" x14ac:dyDescent="0.2"/>
  <cols>
    <col min="1" max="1" width="5" style="1" customWidth="1"/>
    <col min="2" max="2" width="32.85546875" style="1" customWidth="1"/>
    <col min="3" max="3" width="10.28515625" style="1" customWidth="1"/>
    <col min="4" max="4" width="15.85546875" style="1" customWidth="1"/>
    <col min="5" max="5" width="11.42578125" style="1" customWidth="1"/>
    <col min="6" max="6" width="12.5703125" style="1" customWidth="1"/>
    <col min="7" max="7" width="2.5703125" style="1" customWidth="1"/>
    <col min="8" max="8" width="11.42578125" style="1" customWidth="1"/>
    <col min="9" max="17" width="0" style="1" hidden="1" customWidth="1"/>
    <col min="18" max="16384" width="11.42578125" style="1" hidden="1"/>
  </cols>
  <sheetData>
    <row r="1" spans="1:8" s="66" customFormat="1" ht="8.25" customHeight="1" x14ac:dyDescent="0.2">
      <c r="A1" s="700"/>
      <c r="B1" s="701"/>
      <c r="C1" s="701"/>
      <c r="D1" s="701"/>
      <c r="E1" s="701"/>
      <c r="F1" s="701"/>
      <c r="G1" s="702"/>
    </row>
    <row r="2" spans="1:8" s="183" customFormat="1" ht="15.75" customHeight="1" x14ac:dyDescent="0.2">
      <c r="A2" s="703" t="s">
        <v>126</v>
      </c>
      <c r="B2" s="704"/>
      <c r="C2" s="704"/>
      <c r="D2" s="704"/>
      <c r="E2" s="704"/>
      <c r="F2" s="704"/>
      <c r="G2" s="705"/>
      <c r="H2" s="699"/>
    </row>
    <row r="3" spans="1:8" s="66" customFormat="1" ht="8.25" customHeight="1" x14ac:dyDescent="0.2">
      <c r="A3" s="706"/>
      <c r="B3" s="707"/>
      <c r="C3" s="707"/>
      <c r="D3" s="707"/>
      <c r="E3" s="707"/>
      <c r="F3" s="707"/>
      <c r="G3" s="708"/>
    </row>
    <row r="4" spans="1:8" s="100" customFormat="1" ht="12" x14ac:dyDescent="0.2">
      <c r="A4" s="709" t="s">
        <v>127</v>
      </c>
      <c r="B4" s="184"/>
      <c r="C4" s="185" t="s">
        <v>128</v>
      </c>
      <c r="D4" s="186" t="s">
        <v>129</v>
      </c>
      <c r="E4" s="187" t="s">
        <v>130</v>
      </c>
      <c r="F4" s="78" t="s">
        <v>131</v>
      </c>
      <c r="G4" s="710"/>
    </row>
    <row r="5" spans="1:8" s="100" customFormat="1" ht="12" x14ac:dyDescent="0.2">
      <c r="A5" s="711"/>
      <c r="B5" s="188"/>
      <c r="C5" s="189" t="s">
        <v>132</v>
      </c>
      <c r="D5" s="712" t="s">
        <v>80</v>
      </c>
      <c r="E5" s="190" t="s">
        <v>133</v>
      </c>
      <c r="F5" s="79" t="s">
        <v>134</v>
      </c>
      <c r="G5" s="713"/>
    </row>
    <row r="6" spans="1:8" s="100" customFormat="1" ht="12" x14ac:dyDescent="0.2">
      <c r="A6" s="711"/>
      <c r="B6" s="714"/>
      <c r="C6" s="192"/>
      <c r="D6" s="715" t="s">
        <v>135</v>
      </c>
      <c r="E6" s="193" t="s">
        <v>136</v>
      </c>
      <c r="F6" s="79" t="s">
        <v>137</v>
      </c>
      <c r="G6" s="713"/>
    </row>
    <row r="7" spans="1:8" s="100" customFormat="1" ht="19.5" customHeight="1" x14ac:dyDescent="0.2">
      <c r="A7" s="716"/>
      <c r="B7" s="194"/>
      <c r="C7" s="189" t="s">
        <v>138</v>
      </c>
      <c r="D7" s="195" t="s">
        <v>94</v>
      </c>
      <c r="E7" s="83"/>
      <c r="F7" s="196" t="s">
        <v>94</v>
      </c>
      <c r="G7" s="713"/>
    </row>
    <row r="8" spans="1:8" s="100" customFormat="1" ht="16.5" customHeight="1" x14ac:dyDescent="0.2">
      <c r="A8" s="717"/>
      <c r="B8" s="197"/>
      <c r="C8" s="198">
        <v>1</v>
      </c>
      <c r="D8" s="199">
        <v>2</v>
      </c>
      <c r="E8" s="198">
        <v>3</v>
      </c>
      <c r="F8" s="198">
        <v>4</v>
      </c>
      <c r="G8" s="718"/>
    </row>
    <row r="9" spans="1:8" s="66" customFormat="1" ht="10.5" customHeight="1" thickBot="1" x14ac:dyDescent="0.25">
      <c r="A9" s="719"/>
      <c r="B9" s="200"/>
      <c r="C9" s="201"/>
      <c r="D9" s="201"/>
      <c r="E9" s="201"/>
      <c r="F9" s="720"/>
      <c r="G9" s="708"/>
    </row>
    <row r="10" spans="1:8" ht="17.25" customHeight="1" thickBot="1" x14ac:dyDescent="0.25">
      <c r="A10" s="721" t="s">
        <v>139</v>
      </c>
      <c r="B10" s="722" t="s">
        <v>140</v>
      </c>
      <c r="C10" s="872"/>
      <c r="D10" s="873"/>
      <c r="E10" s="874"/>
      <c r="F10" s="205">
        <f>IF(E10=0,0,D10/E10)</f>
        <v>0</v>
      </c>
      <c r="G10" s="723"/>
    </row>
    <row r="11" spans="1:8" ht="6" customHeight="1" x14ac:dyDescent="0.2">
      <c r="A11" s="724"/>
      <c r="B11" s="725"/>
      <c r="C11" s="207"/>
      <c r="D11" s="208"/>
      <c r="E11" s="207"/>
      <c r="F11" s="208"/>
      <c r="G11" s="726"/>
    </row>
    <row r="12" spans="1:8" ht="10.5" customHeight="1" thickBot="1" x14ac:dyDescent="0.25">
      <c r="A12" s="719"/>
      <c r="B12" s="200"/>
      <c r="C12" s="727"/>
      <c r="D12" s="728"/>
      <c r="E12" s="729"/>
      <c r="F12" s="728"/>
      <c r="G12" s="708"/>
    </row>
    <row r="13" spans="1:8" ht="17.25" customHeight="1" thickBot="1" x14ac:dyDescent="0.25">
      <c r="A13" s="721" t="s">
        <v>141</v>
      </c>
      <c r="B13" s="722" t="s">
        <v>142</v>
      </c>
      <c r="C13" s="211">
        <f>SUM(C15:C17)</f>
        <v>0</v>
      </c>
      <c r="D13" s="212">
        <f>SUM(D15:D17)</f>
        <v>0</v>
      </c>
      <c r="E13" s="213">
        <f>SUM(E15:E17)</f>
        <v>0</v>
      </c>
      <c r="F13" s="205">
        <f>IF(E13=0,0,D13/E13)</f>
        <v>0</v>
      </c>
      <c r="G13" s="708"/>
    </row>
    <row r="14" spans="1:8" ht="9" customHeight="1" x14ac:dyDescent="0.2">
      <c r="A14" s="730"/>
      <c r="B14" s="731"/>
      <c r="C14" s="732"/>
      <c r="D14" s="733"/>
      <c r="E14" s="734"/>
      <c r="F14" s="735"/>
      <c r="G14" s="723"/>
    </row>
    <row r="15" spans="1:8" s="66" customFormat="1" ht="16.5" customHeight="1" x14ac:dyDescent="0.2">
      <c r="A15" s="736"/>
      <c r="B15" s="725" t="s">
        <v>143</v>
      </c>
      <c r="C15" s="215"/>
      <c r="D15" s="216"/>
      <c r="E15" s="217"/>
      <c r="F15" s="218">
        <f t="shared" ref="F15:F56" si="0">IF(E15=0,0,D15/E15)</f>
        <v>0</v>
      </c>
      <c r="G15" s="723"/>
    </row>
    <row r="16" spans="1:8" s="66" customFormat="1" ht="16.5" customHeight="1" x14ac:dyDescent="0.2">
      <c r="A16" s="736"/>
      <c r="B16" s="725" t="s">
        <v>144</v>
      </c>
      <c r="C16" s="215"/>
      <c r="D16" s="737"/>
      <c r="E16" s="217"/>
      <c r="F16" s="218">
        <f t="shared" si="0"/>
        <v>0</v>
      </c>
      <c r="G16" s="723"/>
    </row>
    <row r="17" spans="1:7" s="66" customFormat="1" ht="16.5" customHeight="1" x14ac:dyDescent="0.2">
      <c r="A17" s="736"/>
      <c r="B17" s="725" t="s">
        <v>145</v>
      </c>
      <c r="C17" s="215"/>
      <c r="D17" s="216"/>
      <c r="E17" s="219"/>
      <c r="F17" s="218">
        <f t="shared" si="0"/>
        <v>0</v>
      </c>
      <c r="G17" s="723"/>
    </row>
    <row r="18" spans="1:7" ht="6.75" customHeight="1" x14ac:dyDescent="0.2">
      <c r="A18" s="736"/>
      <c r="B18" s="725"/>
      <c r="C18" s="220"/>
      <c r="D18" s="221"/>
      <c r="E18" s="222"/>
      <c r="F18" s="223"/>
      <c r="G18" s="738"/>
    </row>
    <row r="19" spans="1:7" ht="10.5" customHeight="1" thickBot="1" x14ac:dyDescent="0.25">
      <c r="A19" s="719"/>
      <c r="B19" s="200"/>
      <c r="C19" s="201"/>
      <c r="D19" s="201"/>
      <c r="E19" s="201"/>
      <c r="F19" s="720"/>
      <c r="G19" s="708"/>
    </row>
    <row r="20" spans="1:7" ht="17.25" customHeight="1" thickBot="1" x14ac:dyDescent="0.25">
      <c r="A20" s="721" t="s">
        <v>146</v>
      </c>
      <c r="B20" s="722" t="s">
        <v>147</v>
      </c>
      <c r="C20" s="211">
        <f>SUM(C22:C27)</f>
        <v>0</v>
      </c>
      <c r="D20" s="212">
        <f>SUM(D22:D27)</f>
        <v>0</v>
      </c>
      <c r="E20" s="213">
        <f>SUM(E22:E27)</f>
        <v>0</v>
      </c>
      <c r="F20" s="205">
        <f t="shared" si="0"/>
        <v>0</v>
      </c>
      <c r="G20" s="723"/>
    </row>
    <row r="21" spans="1:7" ht="9" customHeight="1" x14ac:dyDescent="0.2">
      <c r="A21" s="721"/>
      <c r="B21" s="722" t="s">
        <v>148</v>
      </c>
      <c r="C21" s="739"/>
      <c r="D21" s="740"/>
      <c r="E21" s="741"/>
      <c r="F21" s="735"/>
      <c r="G21" s="723"/>
    </row>
    <row r="22" spans="1:7" ht="13.5" customHeight="1" x14ac:dyDescent="0.2">
      <c r="A22" s="721"/>
      <c r="B22" s="742" t="s">
        <v>149</v>
      </c>
      <c r="C22" s="215"/>
      <c r="D22" s="216"/>
      <c r="E22" s="217"/>
      <c r="F22" s="218">
        <f t="shared" si="0"/>
        <v>0</v>
      </c>
      <c r="G22" s="723"/>
    </row>
    <row r="23" spans="1:7" ht="16.5" customHeight="1" x14ac:dyDescent="0.2">
      <c r="A23" s="721"/>
      <c r="B23" s="742" t="s">
        <v>150</v>
      </c>
      <c r="C23" s="215"/>
      <c r="D23" s="737"/>
      <c r="E23" s="217"/>
      <c r="F23" s="218">
        <f t="shared" si="0"/>
        <v>0</v>
      </c>
      <c r="G23" s="723"/>
    </row>
    <row r="24" spans="1:7" ht="16.5" customHeight="1" x14ac:dyDescent="0.2">
      <c r="A24" s="721"/>
      <c r="B24" s="742" t="s">
        <v>151</v>
      </c>
      <c r="C24" s="215"/>
      <c r="D24" s="225"/>
      <c r="E24" s="217"/>
      <c r="F24" s="218">
        <f t="shared" si="0"/>
        <v>0</v>
      </c>
      <c r="G24" s="723"/>
    </row>
    <row r="25" spans="1:7" ht="16.5" customHeight="1" x14ac:dyDescent="0.2">
      <c r="A25" s="721"/>
      <c r="B25" s="742" t="s">
        <v>152</v>
      </c>
      <c r="C25" s="215"/>
      <c r="D25" s="737"/>
      <c r="E25" s="217"/>
      <c r="F25" s="218">
        <f t="shared" si="0"/>
        <v>0</v>
      </c>
      <c r="G25" s="723"/>
    </row>
    <row r="26" spans="1:7" ht="16.5" customHeight="1" x14ac:dyDescent="0.2">
      <c r="A26" s="721"/>
      <c r="B26" s="742" t="s">
        <v>153</v>
      </c>
      <c r="C26" s="215"/>
      <c r="D26" s="225"/>
      <c r="E26" s="217"/>
      <c r="F26" s="218">
        <f t="shared" si="0"/>
        <v>0</v>
      </c>
      <c r="G26" s="723"/>
    </row>
    <row r="27" spans="1:7" ht="16.5" customHeight="1" x14ac:dyDescent="0.2">
      <c r="A27" s="721"/>
      <c r="B27" s="742" t="s">
        <v>154</v>
      </c>
      <c r="C27" s="215"/>
      <c r="D27" s="225"/>
      <c r="E27" s="217"/>
      <c r="F27" s="218">
        <f t="shared" si="0"/>
        <v>0</v>
      </c>
      <c r="G27" s="723"/>
    </row>
    <row r="28" spans="1:7" ht="10.5" customHeight="1" x14ac:dyDescent="0.2">
      <c r="A28" s="743"/>
      <c r="B28" s="226"/>
      <c r="C28" s="207"/>
      <c r="D28" s="208"/>
      <c r="E28" s="207"/>
      <c r="F28" s="208"/>
      <c r="G28" s="726"/>
    </row>
    <row r="29" spans="1:7" ht="10.5" customHeight="1" thickBot="1" x14ac:dyDescent="0.25">
      <c r="A29" s="744"/>
      <c r="B29" s="725"/>
      <c r="C29" s="732"/>
      <c r="D29" s="733"/>
      <c r="E29" s="734"/>
      <c r="F29" s="735"/>
      <c r="G29" s="723"/>
    </row>
    <row r="30" spans="1:7" s="66" customFormat="1" ht="17.25" customHeight="1" thickBot="1" x14ac:dyDescent="0.25">
      <c r="A30" s="721" t="s">
        <v>155</v>
      </c>
      <c r="B30" s="722" t="s">
        <v>156</v>
      </c>
      <c r="C30" s="211">
        <f>SUM(C32:C34)</f>
        <v>0</v>
      </c>
      <c r="D30" s="212">
        <f>SUM(D32:D34)</f>
        <v>0</v>
      </c>
      <c r="E30" s="213">
        <f>SUM(E32:E34)</f>
        <v>0</v>
      </c>
      <c r="F30" s="205">
        <f t="shared" si="0"/>
        <v>0</v>
      </c>
      <c r="G30" s="723"/>
    </row>
    <row r="31" spans="1:7" s="66" customFormat="1" ht="10.5" customHeight="1" x14ac:dyDescent="0.2">
      <c r="A31" s="721"/>
      <c r="B31" s="722"/>
      <c r="C31" s="739"/>
      <c r="D31" s="740"/>
      <c r="E31" s="741"/>
      <c r="F31" s="735"/>
      <c r="G31" s="723"/>
    </row>
    <row r="32" spans="1:7" ht="16.5" customHeight="1" x14ac:dyDescent="0.2">
      <c r="A32" s="721"/>
      <c r="B32" s="742" t="s">
        <v>157</v>
      </c>
      <c r="C32" s="215"/>
      <c r="D32" s="236"/>
      <c r="E32" s="219"/>
      <c r="F32" s="218">
        <f t="shared" si="0"/>
        <v>0</v>
      </c>
      <c r="G32" s="723"/>
    </row>
    <row r="33" spans="1:7" ht="16.5" customHeight="1" x14ac:dyDescent="0.2">
      <c r="A33" s="721"/>
      <c r="B33" s="742" t="s">
        <v>158</v>
      </c>
      <c r="C33" s="215"/>
      <c r="D33" s="236"/>
      <c r="E33" s="219"/>
      <c r="F33" s="218">
        <f t="shared" si="0"/>
        <v>0</v>
      </c>
      <c r="G33" s="723"/>
    </row>
    <row r="34" spans="1:7" ht="16.5" customHeight="1" x14ac:dyDescent="0.2">
      <c r="A34" s="721"/>
      <c r="B34" s="742" t="s">
        <v>159</v>
      </c>
      <c r="C34" s="215"/>
      <c r="D34" s="236"/>
      <c r="E34" s="219"/>
      <c r="F34" s="218">
        <f t="shared" si="0"/>
        <v>0</v>
      </c>
      <c r="G34" s="723"/>
    </row>
    <row r="35" spans="1:7" ht="12" customHeight="1" x14ac:dyDescent="0.2">
      <c r="A35" s="743"/>
      <c r="B35" s="208"/>
      <c r="C35" s="207"/>
      <c r="D35" s="208"/>
      <c r="E35" s="207"/>
      <c r="F35" s="208"/>
      <c r="G35" s="726"/>
    </row>
    <row r="36" spans="1:7" ht="10.5" customHeight="1" thickBot="1" x14ac:dyDescent="0.25">
      <c r="A36" s="724"/>
      <c r="B36" s="725"/>
      <c r="C36" s="745"/>
      <c r="D36" s="746"/>
      <c r="E36" s="745"/>
      <c r="F36" s="746"/>
      <c r="G36" s="747"/>
    </row>
    <row r="37" spans="1:7" ht="16.5" customHeight="1" thickBot="1" x14ac:dyDescent="0.25">
      <c r="A37" s="721" t="s">
        <v>160</v>
      </c>
      <c r="B37" s="748" t="s">
        <v>161</v>
      </c>
      <c r="C37" s="211">
        <f>SUM(C39:C40)</f>
        <v>0</v>
      </c>
      <c r="D37" s="212">
        <f>SUM(D39:D40)</f>
        <v>0</v>
      </c>
      <c r="E37" s="213">
        <f>SUM(E39:E40)</f>
        <v>0</v>
      </c>
      <c r="F37" s="205">
        <f t="shared" si="0"/>
        <v>0</v>
      </c>
      <c r="G37" s="747"/>
    </row>
    <row r="38" spans="1:7" ht="10.5" customHeight="1" x14ac:dyDescent="0.2">
      <c r="A38" s="724"/>
      <c r="B38" s="725"/>
      <c r="C38" s="745"/>
      <c r="D38" s="746"/>
      <c r="E38" s="745"/>
      <c r="F38" s="746"/>
      <c r="G38" s="747"/>
    </row>
    <row r="39" spans="1:7" ht="16.5" customHeight="1" x14ac:dyDescent="0.2">
      <c r="A39" s="724"/>
      <c r="B39" s="725" t="s">
        <v>162</v>
      </c>
      <c r="C39" s="215"/>
      <c r="D39" s="236"/>
      <c r="E39" s="219"/>
      <c r="F39" s="218">
        <f t="shared" si="0"/>
        <v>0</v>
      </c>
      <c r="G39" s="747"/>
    </row>
    <row r="40" spans="1:7" ht="16.5" customHeight="1" x14ac:dyDescent="0.2">
      <c r="A40" s="724"/>
      <c r="B40" s="725" t="s">
        <v>163</v>
      </c>
      <c r="C40" s="215"/>
      <c r="D40" s="236"/>
      <c r="E40" s="219"/>
      <c r="F40" s="218">
        <f t="shared" si="0"/>
        <v>0</v>
      </c>
      <c r="G40" s="747"/>
    </row>
    <row r="41" spans="1:7" ht="10.5" customHeight="1" x14ac:dyDescent="0.2">
      <c r="A41" s="724"/>
      <c r="B41" s="725"/>
      <c r="C41" s="229"/>
      <c r="D41" s="230"/>
      <c r="E41" s="231"/>
      <c r="F41" s="230"/>
      <c r="G41" s="726"/>
    </row>
    <row r="42" spans="1:7" s="66" customFormat="1" ht="10.5" customHeight="1" thickBot="1" x14ac:dyDescent="0.25">
      <c r="A42" s="719"/>
      <c r="B42" s="200"/>
      <c r="C42" s="732"/>
      <c r="D42" s="749"/>
      <c r="E42" s="734"/>
      <c r="F42" s="735"/>
      <c r="G42" s="708"/>
    </row>
    <row r="43" spans="1:7" s="66" customFormat="1" ht="16.5" customHeight="1" thickBot="1" x14ac:dyDescent="0.25">
      <c r="A43" s="721" t="s">
        <v>164</v>
      </c>
      <c r="B43" s="748" t="s">
        <v>165</v>
      </c>
      <c r="C43" s="872"/>
      <c r="D43" s="873"/>
      <c r="E43" s="874"/>
      <c r="F43" s="205">
        <f t="shared" si="0"/>
        <v>0</v>
      </c>
      <c r="G43" s="723"/>
    </row>
    <row r="44" spans="1:7" ht="10.5" customHeight="1" x14ac:dyDescent="0.2">
      <c r="A44" s="750"/>
      <c r="B44" s="233"/>
      <c r="C44" s="220"/>
      <c r="D44" s="234"/>
      <c r="E44" s="222"/>
      <c r="F44" s="223"/>
      <c r="G44" s="738"/>
    </row>
    <row r="45" spans="1:7" ht="10.5" customHeight="1" thickBot="1" x14ac:dyDescent="0.25">
      <c r="A45" s="719"/>
      <c r="B45" s="200"/>
      <c r="C45" s="732"/>
      <c r="D45" s="749"/>
      <c r="E45" s="734"/>
      <c r="F45" s="735"/>
      <c r="G45" s="708"/>
    </row>
    <row r="46" spans="1:7" ht="16.5" customHeight="1" thickBot="1" x14ac:dyDescent="0.25">
      <c r="A46" s="721" t="s">
        <v>166</v>
      </c>
      <c r="B46" s="748" t="s">
        <v>167</v>
      </c>
      <c r="C46" s="872"/>
      <c r="D46" s="873"/>
      <c r="E46" s="874"/>
      <c r="F46" s="205">
        <f t="shared" si="0"/>
        <v>0</v>
      </c>
      <c r="G46" s="723"/>
    </row>
    <row r="47" spans="1:7" ht="10.5" customHeight="1" x14ac:dyDescent="0.2">
      <c r="A47" s="750"/>
      <c r="B47" s="233"/>
      <c r="C47" s="220"/>
      <c r="D47" s="234"/>
      <c r="E47" s="222"/>
      <c r="F47" s="223"/>
      <c r="G47" s="738"/>
    </row>
    <row r="48" spans="1:7" ht="10.5" customHeight="1" thickBot="1" x14ac:dyDescent="0.25">
      <c r="A48" s="744"/>
      <c r="B48" s="748"/>
      <c r="C48" s="732"/>
      <c r="D48" s="733"/>
      <c r="E48" s="734"/>
      <c r="F48" s="735"/>
      <c r="G48" s="723"/>
    </row>
    <row r="49" spans="1:7" ht="16.5" customHeight="1" thickBot="1" x14ac:dyDescent="0.25">
      <c r="A49" s="721" t="s">
        <v>168</v>
      </c>
      <c r="B49" s="748" t="s">
        <v>169</v>
      </c>
      <c r="C49" s="211">
        <f>SUM(C51:C54)</f>
        <v>0</v>
      </c>
      <c r="D49" s="212">
        <f>SUM(D51:D54)</f>
        <v>0</v>
      </c>
      <c r="E49" s="751"/>
      <c r="F49" s="752"/>
      <c r="G49" s="723"/>
    </row>
    <row r="50" spans="1:7" ht="10.5" customHeight="1" x14ac:dyDescent="0.2">
      <c r="A50" s="744"/>
      <c r="B50" s="725"/>
      <c r="C50" s="753"/>
      <c r="D50" s="725"/>
      <c r="E50" s="751"/>
      <c r="F50" s="752"/>
      <c r="G50" s="723"/>
    </row>
    <row r="51" spans="1:7" s="66" customFormat="1" ht="16.5" customHeight="1" x14ac:dyDescent="0.2">
      <c r="A51" s="744"/>
      <c r="B51" s="725" t="s">
        <v>170</v>
      </c>
      <c r="C51" s="215"/>
      <c r="D51" s="236"/>
      <c r="E51" s="751"/>
      <c r="F51" s="752"/>
      <c r="G51" s="723"/>
    </row>
    <row r="52" spans="1:7" s="66" customFormat="1" ht="16.5" customHeight="1" x14ac:dyDescent="0.2">
      <c r="A52" s="744"/>
      <c r="B52" s="725" t="s">
        <v>171</v>
      </c>
      <c r="C52" s="215"/>
      <c r="D52" s="237"/>
      <c r="E52" s="751"/>
      <c r="F52" s="752"/>
      <c r="G52" s="723"/>
    </row>
    <row r="53" spans="1:7" ht="16.5" customHeight="1" x14ac:dyDescent="0.2">
      <c r="A53" s="744"/>
      <c r="B53" s="725" t="s">
        <v>172</v>
      </c>
      <c r="C53" s="238"/>
      <c r="D53" s="239"/>
      <c r="E53" s="754"/>
      <c r="F53" s="728"/>
      <c r="G53" s="723"/>
    </row>
    <row r="54" spans="1:7" ht="16.5" customHeight="1" x14ac:dyDescent="0.2">
      <c r="A54" s="744"/>
      <c r="B54" s="725" t="s">
        <v>173</v>
      </c>
      <c r="C54" s="238"/>
      <c r="D54" s="239"/>
      <c r="E54" s="754"/>
      <c r="F54" s="728"/>
      <c r="G54" s="723"/>
    </row>
    <row r="55" spans="1:7" ht="10.5" customHeight="1" thickBot="1" x14ac:dyDescent="0.25">
      <c r="A55" s="744"/>
      <c r="B55" s="725"/>
      <c r="C55" s="753"/>
      <c r="D55" s="733"/>
      <c r="E55" s="751"/>
      <c r="F55" s="752"/>
      <c r="G55" s="723"/>
    </row>
    <row r="56" spans="1:7" ht="16.5" customHeight="1" thickBot="1" x14ac:dyDescent="0.25">
      <c r="A56" s="721" t="s">
        <v>174</v>
      </c>
      <c r="B56" s="748" t="s">
        <v>175</v>
      </c>
      <c r="C56" s="725"/>
      <c r="D56" s="240"/>
      <c r="E56" s="241">
        <f>'Anlage 1 - Struktur'!G13/250</f>
        <v>0</v>
      </c>
      <c r="F56" s="242">
        <f t="shared" si="0"/>
        <v>0</v>
      </c>
      <c r="G56" s="723"/>
    </row>
    <row r="57" spans="1:7" ht="10.5" customHeight="1" x14ac:dyDescent="0.2">
      <c r="A57" s="755"/>
      <c r="B57" s="243"/>
      <c r="C57" s="244"/>
      <c r="D57" s="244"/>
      <c r="E57" s="244"/>
      <c r="F57" s="244"/>
      <c r="G57" s="756"/>
    </row>
    <row r="58" spans="1:7" ht="13.5" customHeight="1" thickBot="1" x14ac:dyDescent="0.25">
      <c r="A58" s="757"/>
      <c r="B58" s="707"/>
      <c r="C58" s="725"/>
      <c r="D58" s="725"/>
      <c r="E58" s="725"/>
      <c r="F58" s="725"/>
      <c r="G58" s="723"/>
    </row>
    <row r="59" spans="1:7" ht="16.5" customHeight="1" thickBot="1" x14ac:dyDescent="0.25">
      <c r="A59" s="706"/>
      <c r="B59" s="758" t="s">
        <v>176</v>
      </c>
      <c r="C59" s="211">
        <f>SUM(C49,C46,C43,C37,C30,C20,C13,C10)</f>
        <v>0</v>
      </c>
      <c r="D59" s="212">
        <f>D49+D46+D43+D37+D30+D20+D13+D10+D56</f>
        <v>0</v>
      </c>
      <c r="E59" s="213">
        <f>E46+E43+E37+E30+E20+E13+E10+E56</f>
        <v>0</v>
      </c>
      <c r="F59" s="748"/>
      <c r="G59" s="708"/>
    </row>
    <row r="60" spans="1:7" ht="13.5" customHeight="1" thickBot="1" x14ac:dyDescent="0.25">
      <c r="A60" s="759"/>
      <c r="B60" s="760"/>
      <c r="C60" s="760"/>
      <c r="D60" s="760"/>
      <c r="E60" s="760"/>
      <c r="F60" s="760"/>
      <c r="G60" s="761"/>
    </row>
    <row r="61" spans="1:7" s="66" customFormat="1" ht="14.25" customHeight="1" x14ac:dyDescent="0.2">
      <c r="A61" s="1"/>
      <c r="B61" s="1"/>
      <c r="C61" s="1"/>
      <c r="D61" s="1"/>
      <c r="E61" s="1"/>
      <c r="F61" s="1"/>
      <c r="G61" s="1"/>
    </row>
    <row r="62" spans="1:7" s="66" customFormat="1" ht="16.5" customHeight="1" x14ac:dyDescent="0.2">
      <c r="A62" s="247"/>
      <c r="B62" s="204"/>
      <c r="C62" s="248"/>
      <c r="D62" s="249"/>
      <c r="E62" s="250"/>
      <c r="F62" s="214"/>
      <c r="G62" s="1"/>
    </row>
    <row r="64" spans="1:7" s="66" customFormat="1" x14ac:dyDescent="0.2">
      <c r="A64" s="1"/>
      <c r="B64" s="1"/>
      <c r="C64" s="1"/>
      <c r="D64" s="1"/>
      <c r="E64" s="1"/>
      <c r="F64" s="1"/>
      <c r="G64" s="1"/>
    </row>
    <row r="66" spans="1:7" x14ac:dyDescent="0.2">
      <c r="A66" s="66"/>
      <c r="B66" s="66"/>
      <c r="C66" s="66"/>
      <c r="D66" s="66"/>
      <c r="E66" s="66"/>
      <c r="F66" s="66"/>
      <c r="G66" s="66"/>
    </row>
  </sheetData>
  <sheetProtection sheet="1" objects="1" scenarios="1"/>
  <pageMargins left="0.78740157480314965" right="0.23622047244094491" top="0.70866141732283472" bottom="0.39370078740157483" header="0.51181102362204722" footer="0.15748031496062992"/>
  <pageSetup paperSize="9" scale="96" orientation="portrait" r:id="rId1"/>
  <headerFooter>
    <oddHeader>&amp;R&amp;A</oddHeader>
    <oddFooter>&amp;L&amp;8Aufforderungsunterlagen für WfbM und ALA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5"/>
  <sheetViews>
    <sheetView showGridLines="0" showZeros="0" zoomScale="90" workbookViewId="0">
      <selection activeCell="I31" sqref="I31"/>
    </sheetView>
  </sheetViews>
  <sheetFormatPr baseColWidth="10" defaultColWidth="0" defaultRowHeight="12.75" zeroHeight="1" x14ac:dyDescent="0.2"/>
  <cols>
    <col min="1" max="1" width="1.7109375" style="1" customWidth="1"/>
    <col min="2" max="2" width="5.140625" style="1" customWidth="1"/>
    <col min="3" max="3" width="31.85546875" style="1" customWidth="1"/>
    <col min="4" max="4" width="5.42578125" style="1" customWidth="1"/>
    <col min="5" max="5" width="13.42578125" style="1" customWidth="1"/>
    <col min="6" max="6" width="1.5703125" style="1" customWidth="1"/>
    <col min="7" max="7" width="8.5703125" style="1" customWidth="1"/>
    <col min="8" max="8" width="1.5703125" style="1" customWidth="1"/>
    <col min="9" max="9" width="18.7109375" style="57" customWidth="1"/>
    <col min="10" max="10" width="3.140625" style="1" customWidth="1"/>
    <col min="11" max="11" width="5.140625" style="1" customWidth="1"/>
    <col min="12" max="16384" width="11.42578125" style="1" hidden="1"/>
  </cols>
  <sheetData>
    <row r="1" spans="1:10" x14ac:dyDescent="0.2">
      <c r="A1" s="251"/>
      <c r="B1" s="252"/>
      <c r="C1" s="252"/>
      <c r="D1" s="252"/>
      <c r="E1" s="252"/>
      <c r="F1" s="252"/>
      <c r="G1" s="252"/>
      <c r="H1" s="252"/>
      <c r="I1" s="253"/>
      <c r="J1" s="254"/>
    </row>
    <row r="2" spans="1:10" ht="18" x14ac:dyDescent="0.2">
      <c r="A2" s="227"/>
      <c r="B2" s="255" t="s">
        <v>177</v>
      </c>
      <c r="C2" s="256"/>
      <c r="D2" s="257"/>
      <c r="E2" s="258"/>
      <c r="F2" s="258"/>
      <c r="G2" s="258"/>
      <c r="H2" s="6"/>
      <c r="I2" s="259"/>
      <c r="J2" s="206"/>
    </row>
    <row r="3" spans="1:10" ht="7.5" customHeight="1" x14ac:dyDescent="0.2">
      <c r="A3" s="227"/>
      <c r="B3" s="260"/>
      <c r="C3" s="45"/>
      <c r="D3" s="261"/>
      <c r="E3" s="262"/>
      <c r="F3" s="262"/>
      <c r="G3" s="262"/>
      <c r="H3" s="263"/>
      <c r="I3" s="262"/>
      <c r="J3" s="206"/>
    </row>
    <row r="4" spans="1:10" ht="14.25" x14ac:dyDescent="0.2">
      <c r="A4" s="227"/>
      <c r="B4" s="264"/>
      <c r="C4" s="66"/>
      <c r="D4" s="261"/>
      <c r="E4" s="265" t="s">
        <v>133</v>
      </c>
      <c r="F4" s="266"/>
      <c r="G4" s="266"/>
      <c r="I4" s="265" t="s">
        <v>80</v>
      </c>
      <c r="J4" s="206"/>
    </row>
    <row r="5" spans="1:10" ht="14.25" x14ac:dyDescent="0.2">
      <c r="A5" s="227"/>
      <c r="B5" s="264"/>
      <c r="C5" s="10"/>
      <c r="D5" s="261"/>
      <c r="E5" s="267" t="s">
        <v>178</v>
      </c>
      <c r="F5" s="266"/>
      <c r="G5" s="268"/>
      <c r="I5" s="267" t="s">
        <v>129</v>
      </c>
      <c r="J5" s="206"/>
    </row>
    <row r="6" spans="1:10" ht="14.25" x14ac:dyDescent="0.2">
      <c r="A6" s="227"/>
      <c r="B6" s="264"/>
      <c r="C6" s="10"/>
      <c r="D6" s="261"/>
      <c r="E6" s="267" t="s">
        <v>179</v>
      </c>
      <c r="F6" s="266"/>
      <c r="G6" s="268"/>
      <c r="I6" s="267" t="s">
        <v>180</v>
      </c>
      <c r="J6" s="206"/>
    </row>
    <row r="7" spans="1:10" ht="14.25" x14ac:dyDescent="0.2">
      <c r="A7" s="227"/>
      <c r="B7" s="264"/>
      <c r="C7" s="10"/>
      <c r="D7" s="261"/>
      <c r="E7" s="267" t="s">
        <v>130</v>
      </c>
      <c r="F7" s="266"/>
      <c r="G7" s="269"/>
      <c r="I7" s="270"/>
      <c r="J7" s="206"/>
    </row>
    <row r="8" spans="1:10" ht="14.25" x14ac:dyDescent="0.2">
      <c r="A8" s="227"/>
      <c r="B8" s="264"/>
      <c r="C8" s="10"/>
      <c r="D8" s="261"/>
      <c r="E8" s="271"/>
      <c r="F8" s="266"/>
      <c r="G8" s="269"/>
      <c r="I8" s="271" t="s">
        <v>94</v>
      </c>
      <c r="J8" s="206"/>
    </row>
    <row r="9" spans="1:10" ht="11.25" customHeight="1" x14ac:dyDescent="0.2">
      <c r="A9" s="227"/>
      <c r="B9" s="264"/>
      <c r="C9" s="10"/>
      <c r="D9" s="261"/>
      <c r="E9" s="262"/>
      <c r="F9" s="262"/>
      <c r="G9" s="262"/>
      <c r="I9" s="262"/>
      <c r="J9" s="206"/>
    </row>
    <row r="10" spans="1:10" s="14" customFormat="1" ht="16.5" customHeight="1" x14ac:dyDescent="0.2">
      <c r="A10" s="272"/>
      <c r="B10" s="260" t="s">
        <v>139</v>
      </c>
      <c r="C10" s="45" t="s">
        <v>140</v>
      </c>
      <c r="D10" s="273"/>
      <c r="E10" s="274">
        <f>'Anlage 3 - Personal 1'!E10</f>
        <v>0</v>
      </c>
      <c r="F10" s="275"/>
      <c r="G10" s="275"/>
      <c r="I10" s="276">
        <f>'Anlage 3 - Personal 1'!D10+'Anlage 3 - Personal 1'!D10*'Anlage 4 - Personal 2'!G39</f>
        <v>0</v>
      </c>
      <c r="J10" s="277"/>
    </row>
    <row r="11" spans="1:10" s="66" customFormat="1" ht="8.25" customHeight="1" x14ac:dyDescent="0.2">
      <c r="A11" s="245"/>
      <c r="B11" s="264"/>
      <c r="C11" s="8"/>
      <c r="D11" s="278"/>
      <c r="E11" s="279"/>
      <c r="F11" s="280"/>
      <c r="G11" s="280"/>
      <c r="I11" s="281"/>
      <c r="J11" s="203"/>
    </row>
    <row r="12" spans="1:10" s="14" customFormat="1" ht="16.5" customHeight="1" x14ac:dyDescent="0.2">
      <c r="A12" s="272"/>
      <c r="B12" s="260" t="s">
        <v>141</v>
      </c>
      <c r="C12" s="282" t="s">
        <v>181</v>
      </c>
      <c r="D12" s="84"/>
      <c r="E12" s="274">
        <f>'Anlage 3 - Personal 1'!E13</f>
        <v>0</v>
      </c>
      <c r="F12" s="275"/>
      <c r="G12" s="275"/>
      <c r="I12" s="276">
        <f>'Anlage 3 - Personal 1'!D13+'Anlage 3 - Personal 1'!D13*'Anlage 4 - Personal 2'!G39</f>
        <v>0</v>
      </c>
      <c r="J12" s="277"/>
    </row>
    <row r="13" spans="1:10" s="66" customFormat="1" ht="8.25" customHeight="1" x14ac:dyDescent="0.2">
      <c r="A13" s="245"/>
      <c r="B13" s="264"/>
      <c r="C13" s="10"/>
      <c r="D13" s="209"/>
      <c r="E13" s="279"/>
      <c r="F13" s="280"/>
      <c r="G13" s="280"/>
      <c r="I13" s="281"/>
      <c r="J13" s="203"/>
    </row>
    <row r="14" spans="1:10" s="14" customFormat="1" ht="16.5" customHeight="1" x14ac:dyDescent="0.2">
      <c r="A14" s="272"/>
      <c r="B14" s="260" t="s">
        <v>146</v>
      </c>
      <c r="C14" s="45" t="s">
        <v>182</v>
      </c>
      <c r="D14" s="84"/>
      <c r="E14" s="274">
        <f>'Anlage 3 - Personal 1'!E20</f>
        <v>0</v>
      </c>
      <c r="F14" s="275"/>
      <c r="G14" s="275"/>
      <c r="I14" s="276">
        <f>'Anlage 3 - Personal 1'!D20+'Anlage 3 - Personal 1'!D20*'Anlage 4 - Personal 2'!G39</f>
        <v>0</v>
      </c>
      <c r="J14" s="277"/>
    </row>
    <row r="15" spans="1:10" s="66" customFormat="1" ht="8.25" customHeight="1" x14ac:dyDescent="0.2">
      <c r="A15" s="245"/>
      <c r="B15" s="10"/>
      <c r="C15" s="10"/>
      <c r="E15" s="279"/>
      <c r="F15" s="280"/>
      <c r="G15" s="280"/>
      <c r="I15" s="210"/>
      <c r="J15" s="203"/>
    </row>
    <row r="16" spans="1:10" s="14" customFormat="1" ht="16.5" customHeight="1" x14ac:dyDescent="0.2">
      <c r="A16" s="272"/>
      <c r="B16" s="260" t="s">
        <v>155</v>
      </c>
      <c r="C16" s="45" t="s">
        <v>156</v>
      </c>
      <c r="E16" s="274">
        <f>'Anlage 3 - Personal 1'!E30</f>
        <v>0</v>
      </c>
      <c r="F16" s="275"/>
      <c r="G16" s="275"/>
      <c r="I16" s="276">
        <f>'Anlage 3 - Personal 1'!D30+'Anlage 3 - Personal 1'!D30*'Anlage 4 - Personal 2'!G39</f>
        <v>0</v>
      </c>
      <c r="J16" s="277"/>
    </row>
    <row r="17" spans="1:10" s="66" customFormat="1" ht="8.25" customHeight="1" x14ac:dyDescent="0.2">
      <c r="A17" s="245"/>
      <c r="B17" s="10"/>
      <c r="C17" s="10"/>
      <c r="E17" s="279"/>
      <c r="F17" s="280"/>
      <c r="G17" s="280"/>
      <c r="I17" s="283"/>
      <c r="J17" s="203"/>
    </row>
    <row r="18" spans="1:10" s="14" customFormat="1" ht="16.5" customHeight="1" x14ac:dyDescent="0.2">
      <c r="A18" s="227"/>
      <c r="B18" s="260" t="s">
        <v>160</v>
      </c>
      <c r="C18" s="260" t="s">
        <v>161</v>
      </c>
      <c r="D18" s="66"/>
      <c r="E18" s="274">
        <f>'Anlage 3 - Personal 1'!E37</f>
        <v>0</v>
      </c>
      <c r="F18" s="66"/>
      <c r="G18" s="66"/>
      <c r="H18" s="66"/>
      <c r="I18" s="276">
        <f>'Anlage 3 - Personal 1'!D37+'Anlage 3 - Personal 1'!D37*'Anlage 4 - Personal 2'!G39</f>
        <v>0</v>
      </c>
      <c r="J18" s="203"/>
    </row>
    <row r="19" spans="1:10" s="66" customFormat="1" ht="8.25" customHeight="1" x14ac:dyDescent="0.2">
      <c r="A19" s="227"/>
      <c r="C19" s="228"/>
      <c r="E19" s="284"/>
      <c r="F19" s="285"/>
      <c r="G19" s="285"/>
      <c r="I19" s="283"/>
      <c r="J19" s="203"/>
    </row>
    <row r="20" spans="1:10" s="66" customFormat="1" ht="16.5" customHeight="1" x14ac:dyDescent="0.2">
      <c r="A20" s="272"/>
      <c r="B20" s="260" t="s">
        <v>164</v>
      </c>
      <c r="C20" s="260" t="s">
        <v>165</v>
      </c>
      <c r="D20" s="1"/>
      <c r="E20" s="274">
        <f>'Anlage 3 - Personal 1'!E43</f>
        <v>0</v>
      </c>
      <c r="F20" s="1"/>
      <c r="G20" s="1"/>
      <c r="H20" s="1"/>
      <c r="I20" s="276">
        <f>'Anlage 3 - Personal 1'!D43+'Anlage 3 - Personal 1'!D43*'Anlage 4 - Personal 2'!G39</f>
        <v>0</v>
      </c>
      <c r="J20" s="206"/>
    </row>
    <row r="21" spans="1:10" s="66" customFormat="1" ht="8.25" customHeight="1" x14ac:dyDescent="0.2">
      <c r="A21" s="272"/>
      <c r="B21" s="260"/>
      <c r="C21" s="228"/>
      <c r="D21" s="1"/>
      <c r="E21" s="284"/>
      <c r="F21" s="1"/>
      <c r="G21" s="1"/>
      <c r="H21" s="1"/>
      <c r="I21" s="283"/>
      <c r="J21" s="206"/>
    </row>
    <row r="22" spans="1:10" ht="16.5" customHeight="1" x14ac:dyDescent="0.2">
      <c r="A22" s="272"/>
      <c r="B22" s="260" t="s">
        <v>166</v>
      </c>
      <c r="C22" s="260" t="s">
        <v>167</v>
      </c>
      <c r="D22" s="14"/>
      <c r="E22" s="274">
        <f>'Anlage 3 - Personal 1'!E46</f>
        <v>0</v>
      </c>
      <c r="F22" s="14"/>
      <c r="G22" s="14"/>
      <c r="H22" s="14"/>
      <c r="I22" s="276">
        <f>'Anlage 3 - Personal 1'!D46+'Anlage 3 - Personal 1'!D46*'Anlage 4 - Personal 2'!G39</f>
        <v>0</v>
      </c>
      <c r="J22" s="277"/>
    </row>
    <row r="23" spans="1:10" ht="8.25" customHeight="1" x14ac:dyDescent="0.2">
      <c r="A23" s="272"/>
      <c r="B23" s="260"/>
      <c r="C23" s="260"/>
      <c r="D23" s="14"/>
      <c r="E23" s="14"/>
      <c r="F23" s="14"/>
      <c r="G23" s="14"/>
      <c r="H23" s="14"/>
      <c r="I23" s="19"/>
      <c r="J23" s="277"/>
    </row>
    <row r="24" spans="1:10" ht="16.5" customHeight="1" x14ac:dyDescent="0.2">
      <c r="A24" s="272"/>
      <c r="B24" s="260" t="s">
        <v>183</v>
      </c>
      <c r="C24" s="260" t="s">
        <v>169</v>
      </c>
      <c r="D24" s="14"/>
      <c r="E24" s="286"/>
      <c r="F24" s="14"/>
      <c r="G24" s="14"/>
      <c r="H24" s="14"/>
      <c r="I24" s="276">
        <f>'Anlage 3 - Personal 1'!D49</f>
        <v>0</v>
      </c>
      <c r="J24" s="277"/>
    </row>
    <row r="25" spans="1:10" ht="8.25" customHeight="1" x14ac:dyDescent="0.2">
      <c r="A25" s="272"/>
      <c r="B25" s="260"/>
      <c r="C25" s="260"/>
      <c r="D25" s="14"/>
      <c r="E25" s="14"/>
      <c r="F25" s="14"/>
      <c r="G25" s="14"/>
      <c r="H25" s="14"/>
      <c r="I25" s="19"/>
      <c r="J25" s="277"/>
    </row>
    <row r="26" spans="1:10" ht="16.5" customHeight="1" x14ac:dyDescent="0.2">
      <c r="A26" s="272"/>
      <c r="B26" s="260" t="s">
        <v>184</v>
      </c>
      <c r="C26" s="260" t="s">
        <v>185</v>
      </c>
      <c r="D26" s="14"/>
      <c r="E26" s="274">
        <f>'Anlage 3 - Personal 1'!E56</f>
        <v>0</v>
      </c>
      <c r="F26" s="14"/>
      <c r="G26" s="14"/>
      <c r="H26" s="14"/>
      <c r="I26" s="276">
        <f>+'Anlage 3 - Personal 1'!D56+'Anlage 3 - Personal 1'!D56*G39</f>
        <v>0</v>
      </c>
      <c r="J26" s="277"/>
    </row>
    <row r="27" spans="1:10" ht="8.25" customHeight="1" x14ac:dyDescent="0.2">
      <c r="A27" s="272"/>
      <c r="B27" s="260"/>
      <c r="C27" s="260"/>
      <c r="D27" s="14"/>
      <c r="E27" s="14"/>
      <c r="F27" s="14"/>
      <c r="G27" s="14"/>
      <c r="H27" s="14"/>
      <c r="I27" s="19"/>
      <c r="J27" s="277"/>
    </row>
    <row r="28" spans="1:10" ht="24" customHeight="1" x14ac:dyDescent="0.2">
      <c r="A28" s="272"/>
      <c r="B28" s="287"/>
      <c r="C28" s="14"/>
      <c r="D28" s="18" t="s">
        <v>186</v>
      </c>
      <c r="E28" s="288"/>
      <c r="F28" s="285"/>
      <c r="G28" s="285"/>
      <c r="H28" s="66"/>
      <c r="I28" s="289">
        <f>Pers1+Pers2+Pers3+Pers4+I18+I20+I22+I24+I26</f>
        <v>0</v>
      </c>
      <c r="J28" s="277"/>
    </row>
    <row r="29" spans="1:10" s="14" customFormat="1" ht="14.25" customHeight="1" x14ac:dyDescent="0.2">
      <c r="A29" s="272"/>
      <c r="B29" s="287"/>
      <c r="I29" s="19"/>
      <c r="J29" s="277"/>
    </row>
    <row r="30" spans="1:10" s="14" customFormat="1" ht="15" x14ac:dyDescent="0.2">
      <c r="A30" s="245"/>
      <c r="B30" s="287"/>
      <c r="C30" s="45" t="s">
        <v>187</v>
      </c>
      <c r="D30" s="263"/>
      <c r="E30" s="263"/>
      <c r="F30" s="263"/>
      <c r="G30" s="263"/>
      <c r="H30" s="290"/>
      <c r="I30" s="9" t="s">
        <v>94</v>
      </c>
      <c r="J30" s="277"/>
    </row>
    <row r="31" spans="1:10" s="14" customFormat="1" ht="16.5" customHeight="1" x14ac:dyDescent="0.2">
      <c r="A31" s="272"/>
      <c r="B31" s="287"/>
      <c r="C31" s="10" t="s">
        <v>188</v>
      </c>
      <c r="D31" s="291"/>
      <c r="E31" s="263"/>
      <c r="F31" s="36"/>
      <c r="G31" s="36"/>
      <c r="H31" s="292"/>
      <c r="I31" s="293"/>
      <c r="J31" s="277"/>
    </row>
    <row r="32" spans="1:10" s="14" customFormat="1" ht="16.5" customHeight="1" x14ac:dyDescent="0.2">
      <c r="A32" s="272"/>
      <c r="B32" s="294"/>
      <c r="C32" s="10" t="s">
        <v>189</v>
      </c>
      <c r="D32" s="263"/>
      <c r="E32" s="263"/>
      <c r="F32" s="36"/>
      <c r="G32" s="36"/>
      <c r="H32" s="292"/>
      <c r="I32" s="293"/>
      <c r="J32" s="277"/>
    </row>
    <row r="33" spans="1:10" s="66" customFormat="1" ht="16.5" customHeight="1" x14ac:dyDescent="0.2">
      <c r="A33" s="227"/>
      <c r="B33" s="295"/>
      <c r="C33" s="10" t="s">
        <v>190</v>
      </c>
      <c r="D33" s="263"/>
      <c r="E33" s="263"/>
      <c r="F33" s="36"/>
      <c r="G33" s="36"/>
      <c r="H33" s="292"/>
      <c r="I33" s="293"/>
      <c r="J33" s="203"/>
    </row>
    <row r="34" spans="1:10" s="14" customFormat="1" ht="16.5" customHeight="1" x14ac:dyDescent="0.2">
      <c r="A34" s="227"/>
      <c r="C34" s="875" t="s">
        <v>191</v>
      </c>
      <c r="D34" s="263"/>
      <c r="E34" s="263"/>
      <c r="F34" s="36"/>
      <c r="G34" s="36"/>
      <c r="H34" s="292"/>
      <c r="I34" s="293"/>
      <c r="J34" s="277"/>
    </row>
    <row r="35" spans="1:10" s="66" customFormat="1" ht="14.25" customHeight="1" x14ac:dyDescent="0.2">
      <c r="A35" s="227"/>
      <c r="B35" s="1"/>
      <c r="D35" s="100"/>
      <c r="E35" s="100"/>
      <c r="F35" s="191"/>
      <c r="G35" s="36"/>
      <c r="H35" s="202"/>
      <c r="I35" s="296"/>
      <c r="J35" s="206"/>
    </row>
    <row r="36" spans="1:10" s="14" customFormat="1" ht="16.5" customHeight="1" x14ac:dyDescent="0.2">
      <c r="A36" s="227"/>
      <c r="B36" s="297"/>
      <c r="C36" s="288"/>
      <c r="D36" s="36"/>
      <c r="E36" s="36" t="s">
        <v>192</v>
      </c>
      <c r="F36" s="36"/>
      <c r="G36" s="36"/>
      <c r="H36" s="298"/>
      <c r="I36" s="299">
        <f>SUM(I31:I34)</f>
        <v>0</v>
      </c>
      <c r="J36" s="206"/>
    </row>
    <row r="37" spans="1:10" ht="16.5" customHeight="1" x14ac:dyDescent="0.2">
      <c r="A37" s="227"/>
      <c r="J37" s="206"/>
    </row>
    <row r="38" spans="1:10" ht="16.5" customHeight="1" x14ac:dyDescent="0.2">
      <c r="A38" s="227"/>
      <c r="B38" s="300"/>
      <c r="C38" s="301"/>
      <c r="D38" s="100"/>
      <c r="E38" s="53" t="s">
        <v>193</v>
      </c>
      <c r="F38" s="191"/>
      <c r="G38" s="263" t="s">
        <v>194</v>
      </c>
      <c r="J38" s="206"/>
    </row>
    <row r="39" spans="1:10" ht="16.5" customHeight="1" x14ac:dyDescent="0.2">
      <c r="A39" s="227"/>
      <c r="B39" s="297"/>
      <c r="C39" s="302"/>
      <c r="D39" s="302"/>
      <c r="E39" s="762" t="s">
        <v>324</v>
      </c>
      <c r="F39" s="263"/>
      <c r="G39" s="303">
        <f>IFERROR(I36/('Anlage 3 - Personal 1'!D59-'Anlage 3 - Personal 1'!D56),0)</f>
        <v>0</v>
      </c>
      <c r="J39" s="206"/>
    </row>
    <row r="40" spans="1:10" ht="15.75" customHeight="1" x14ac:dyDescent="0.2">
      <c r="A40" s="227"/>
      <c r="J40" s="206"/>
    </row>
    <row r="41" spans="1:10" ht="18" x14ac:dyDescent="0.2">
      <c r="A41" s="227"/>
      <c r="B41" s="73" t="s">
        <v>195</v>
      </c>
      <c r="J41" s="206"/>
    </row>
    <row r="42" spans="1:10" ht="12" customHeight="1" x14ac:dyDescent="0.2">
      <c r="A42" s="227"/>
      <c r="J42" s="206"/>
    </row>
    <row r="43" spans="1:10" ht="17.25" customHeight="1" x14ac:dyDescent="0.2">
      <c r="A43" s="227"/>
      <c r="B43" s="10" t="s">
        <v>196</v>
      </c>
      <c r="C43" s="10" t="s">
        <v>197</v>
      </c>
      <c r="D43" s="10"/>
      <c r="E43" s="304"/>
      <c r="F43" s="305"/>
      <c r="G43" s="305"/>
      <c r="H43" s="305"/>
      <c r="I43" s="306"/>
      <c r="J43" s="206"/>
    </row>
    <row r="44" spans="1:10" ht="14.25" x14ac:dyDescent="0.2">
      <c r="A44" s="227"/>
      <c r="B44" s="10"/>
      <c r="C44" s="1" t="s">
        <v>198</v>
      </c>
      <c r="D44" s="10"/>
      <c r="F44" s="64"/>
      <c r="H44" s="307" t="s">
        <v>199</v>
      </c>
      <c r="I44" s="37"/>
      <c r="J44" s="206"/>
    </row>
    <row r="45" spans="1:10" ht="14.25" x14ac:dyDescent="0.2">
      <c r="A45" s="227"/>
      <c r="B45" s="10"/>
      <c r="D45" s="10"/>
      <c r="F45" s="64"/>
      <c r="G45" s="235" t="s">
        <v>200</v>
      </c>
      <c r="H45" s="307"/>
      <c r="I45" s="308"/>
      <c r="J45" s="206"/>
    </row>
    <row r="46" spans="1:10" ht="14.25" x14ac:dyDescent="0.2">
      <c r="A46" s="227"/>
      <c r="B46" s="10"/>
      <c r="C46" s="10"/>
      <c r="D46" s="10"/>
      <c r="J46" s="206"/>
    </row>
    <row r="47" spans="1:10" ht="14.25" x14ac:dyDescent="0.2">
      <c r="A47" s="227"/>
      <c r="B47" s="10" t="s">
        <v>69</v>
      </c>
      <c r="C47" s="10" t="s">
        <v>201</v>
      </c>
      <c r="D47" s="10"/>
      <c r="E47" s="305"/>
      <c r="F47" s="305"/>
      <c r="G47" s="305"/>
      <c r="H47" s="305"/>
      <c r="I47" s="306"/>
      <c r="J47" s="206"/>
    </row>
    <row r="48" spans="1:10" ht="14.25" customHeight="1" x14ac:dyDescent="0.2">
      <c r="A48" s="227"/>
      <c r="B48" s="10"/>
      <c r="C48" s="10"/>
      <c r="D48" s="10"/>
      <c r="E48" s="64"/>
      <c r="F48" s="64"/>
      <c r="G48" s="64"/>
      <c r="H48" s="64"/>
      <c r="I48" s="309"/>
      <c r="J48" s="206"/>
    </row>
    <row r="49" spans="1:10" ht="14.25" x14ac:dyDescent="0.2">
      <c r="A49" s="227"/>
      <c r="B49" s="10"/>
      <c r="C49" s="10"/>
      <c r="I49" s="1"/>
      <c r="J49" s="206"/>
    </row>
    <row r="50" spans="1:10" ht="14.25" x14ac:dyDescent="0.2">
      <c r="A50" s="310"/>
      <c r="B50" s="10" t="s">
        <v>202</v>
      </c>
      <c r="C50" s="10" t="s">
        <v>203</v>
      </c>
      <c r="D50" s="10"/>
      <c r="E50" s="305"/>
      <c r="F50" s="305"/>
      <c r="G50" s="305"/>
      <c r="H50" s="305"/>
      <c r="I50" s="306"/>
      <c r="J50" s="206"/>
    </row>
    <row r="51" spans="1:10" ht="14.25" x14ac:dyDescent="0.2">
      <c r="A51" s="310"/>
      <c r="B51" s="10"/>
      <c r="D51" s="10"/>
      <c r="E51" s="64"/>
      <c r="F51" s="64"/>
      <c r="G51" s="64"/>
      <c r="H51" s="64"/>
      <c r="I51" s="309"/>
      <c r="J51" s="206"/>
    </row>
    <row r="52" spans="1:10" ht="14.25" x14ac:dyDescent="0.2">
      <c r="A52" s="227"/>
      <c r="B52" s="10"/>
      <c r="C52" s="10"/>
      <c r="D52" s="10"/>
      <c r="E52" s="64"/>
      <c r="F52" s="64"/>
      <c r="G52" s="64"/>
      <c r="H52" s="64"/>
      <c r="I52" s="309"/>
      <c r="J52" s="206"/>
    </row>
    <row r="53" spans="1:10" x14ac:dyDescent="0.2">
      <c r="A53" s="232"/>
      <c r="B53" s="226"/>
      <c r="C53" s="226"/>
      <c r="D53" s="226"/>
      <c r="E53" s="226"/>
      <c r="F53" s="226"/>
      <c r="G53" s="226"/>
      <c r="H53" s="226"/>
      <c r="I53" s="311"/>
      <c r="J53" s="224"/>
    </row>
    <row r="54" spans="1:10" x14ac:dyDescent="0.2"/>
    <row r="55" spans="1:10" ht="12" hidden="1" customHeight="1" x14ac:dyDescent="0.2"/>
  </sheetData>
  <pageMargins left="0.78740157480314965" right="0.23622047244094491" top="0.70866141732283472" bottom="0.39370078740157483" header="0.51181102362204722" footer="0.15748031496062992"/>
  <pageSetup paperSize="9" orientation="portrait" r:id="rId1"/>
  <headerFooter>
    <oddHeader>&amp;R&amp;A</oddHeader>
    <oddFooter>&amp;L&amp;8Aufforderungsunterlagen für WfbM und ALA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01"/>
  <sheetViews>
    <sheetView showGridLines="0" showZeros="0" zoomScaleNormal="100" workbookViewId="0">
      <pane ySplit="16" topLeftCell="A50" activePane="bottomLeft" state="frozen"/>
      <selection activeCell="C33" sqref="C32:C33"/>
      <selection pane="bottomLeft" activeCell="C7" sqref="C7"/>
    </sheetView>
  </sheetViews>
  <sheetFormatPr baseColWidth="10" defaultColWidth="11.42578125" defaultRowHeight="12.75" x14ac:dyDescent="0.2"/>
  <cols>
    <col min="1" max="1" width="32.42578125" style="312" customWidth="1"/>
    <col min="2" max="2" width="10" style="312" customWidth="1"/>
    <col min="3" max="3" width="15.140625" style="312" customWidth="1"/>
    <col min="4" max="4" width="16.42578125" style="312" customWidth="1"/>
    <col min="5" max="5" width="14.85546875" style="312" customWidth="1"/>
    <col min="6" max="6" width="8" style="312" customWidth="1"/>
    <col min="7" max="7" width="8.42578125" style="312" customWidth="1"/>
    <col min="8" max="8" width="6.5703125" style="312" customWidth="1"/>
    <col min="9" max="9" width="11.42578125" style="312"/>
    <col min="10" max="10" width="12.85546875" style="312" customWidth="1"/>
    <col min="11" max="11" width="12.28515625" style="312" customWidth="1"/>
    <col min="12" max="12" width="11" style="312" customWidth="1"/>
    <col min="13" max="13" width="17.28515625" style="312" customWidth="1"/>
    <col min="14" max="14" width="11.42578125" style="312"/>
    <col min="15" max="15" width="13.28515625" style="312" customWidth="1"/>
    <col min="16" max="16" width="16.28515625" style="312" customWidth="1"/>
    <col min="17" max="17" width="19.7109375" style="312" customWidth="1"/>
    <col min="18" max="18" width="16.5703125" style="312" customWidth="1"/>
    <col min="19" max="16384" width="11.42578125" style="312"/>
  </cols>
  <sheetData>
    <row r="1" spans="1:18" ht="16.5" thickBot="1" x14ac:dyDescent="0.25">
      <c r="A1" s="907" t="s">
        <v>323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8"/>
      <c r="O1" s="908"/>
      <c r="P1" s="908"/>
      <c r="Q1" s="908"/>
      <c r="R1" s="908"/>
    </row>
    <row r="2" spans="1:18" ht="13.5" thickBot="1" x14ac:dyDescent="0.25">
      <c r="A2" s="313" t="s">
        <v>204</v>
      </c>
      <c r="B2" s="314">
        <f>'Deckblatt '!E8</f>
        <v>0</v>
      </c>
      <c r="C2" s="315"/>
      <c r="D2" s="315"/>
      <c r="E2" s="316"/>
      <c r="F2" s="317"/>
      <c r="G2" s="317"/>
      <c r="H2" s="317"/>
      <c r="I2" s="318"/>
      <c r="J2" s="318"/>
      <c r="K2" s="319" t="str">
        <f>" ID KSV: "&amp;'Deckblatt '!E11</f>
        <v xml:space="preserve"> ID KSV: </v>
      </c>
      <c r="L2" s="319"/>
      <c r="M2" s="320"/>
      <c r="N2" s="318"/>
      <c r="O2" s="318"/>
      <c r="P2" s="318"/>
      <c r="Q2" s="318"/>
      <c r="R2" s="321"/>
    </row>
    <row r="3" spans="1:18" ht="13.5" thickBot="1" x14ac:dyDescent="0.25">
      <c r="A3" s="322" t="s">
        <v>205</v>
      </c>
      <c r="B3" s="323"/>
      <c r="C3" s="323"/>
      <c r="D3" s="323"/>
      <c r="E3" s="324"/>
      <c r="F3" s="909" t="s">
        <v>206</v>
      </c>
      <c r="G3" s="910"/>
      <c r="H3" s="910"/>
      <c r="I3" s="910"/>
      <c r="J3" s="910"/>
      <c r="K3" s="910"/>
      <c r="L3" s="910"/>
      <c r="M3" s="910"/>
      <c r="N3" s="910"/>
      <c r="O3" s="910"/>
      <c r="P3" s="910"/>
      <c r="Q3" s="910"/>
      <c r="R3" s="911"/>
    </row>
    <row r="4" spans="1:18" x14ac:dyDescent="0.2">
      <c r="A4" s="325"/>
      <c r="B4" s="326"/>
      <c r="C4" s="326"/>
      <c r="D4" s="326"/>
      <c r="E4" s="327"/>
      <c r="F4" s="328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30"/>
    </row>
    <row r="5" spans="1:18" x14ac:dyDescent="0.2">
      <c r="A5" s="331" t="s">
        <v>207</v>
      </c>
      <c r="B5" s="332"/>
      <c r="C5" s="332"/>
      <c r="D5" s="332"/>
      <c r="E5" s="333"/>
      <c r="F5" s="334" t="s">
        <v>208</v>
      </c>
      <c r="G5" s="335"/>
      <c r="H5" s="336"/>
      <c r="I5" s="337"/>
      <c r="J5" s="338"/>
      <c r="K5" s="339"/>
      <c r="L5" s="339"/>
      <c r="M5" s="329"/>
      <c r="N5" s="329"/>
      <c r="O5" s="329"/>
      <c r="P5" s="329"/>
      <c r="Q5" s="329"/>
      <c r="R5" s="330"/>
    </row>
    <row r="6" spans="1:18" x14ac:dyDescent="0.2">
      <c r="A6" s="331"/>
      <c r="B6" s="340"/>
      <c r="C6" s="340"/>
      <c r="D6" s="340"/>
      <c r="E6" s="333"/>
      <c r="F6" s="341" t="s">
        <v>209</v>
      </c>
      <c r="G6" s="339"/>
      <c r="H6" s="339"/>
      <c r="I6" s="912"/>
      <c r="J6" s="913"/>
      <c r="K6" s="913"/>
      <c r="L6" s="914"/>
      <c r="M6" s="329"/>
      <c r="N6" s="329"/>
      <c r="O6" s="329"/>
      <c r="P6" s="329"/>
      <c r="Q6" s="329"/>
      <c r="R6" s="330"/>
    </row>
    <row r="7" spans="1:18" ht="14.25" x14ac:dyDescent="0.2">
      <c r="A7" s="343" t="s">
        <v>210</v>
      </c>
      <c r="B7" s="344"/>
      <c r="C7" s="345"/>
      <c r="D7" s="344"/>
      <c r="E7" s="346"/>
      <c r="F7" s="334" t="s">
        <v>211</v>
      </c>
      <c r="G7" s="347"/>
      <c r="H7" s="348"/>
      <c r="I7" s="915"/>
      <c r="J7" s="916"/>
      <c r="K7" s="916"/>
      <c r="L7" s="917"/>
      <c r="M7" s="349"/>
      <c r="N7" s="350"/>
      <c r="O7" s="350"/>
      <c r="P7" s="351"/>
      <c r="Q7" s="335"/>
      <c r="R7" s="330"/>
    </row>
    <row r="8" spans="1:18" ht="14.25" x14ac:dyDescent="0.2">
      <c r="A8" s="352"/>
      <c r="B8" s="344"/>
      <c r="C8" s="353"/>
      <c r="D8" s="344"/>
      <c r="E8" s="346"/>
      <c r="F8" s="334"/>
      <c r="G8" s="347"/>
      <c r="H8" s="348"/>
      <c r="I8" s="347"/>
      <c r="J8" s="348"/>
      <c r="K8" s="347"/>
      <c r="L8" s="348"/>
      <c r="M8" s="349"/>
      <c r="N8" s="350"/>
      <c r="O8" s="350"/>
      <c r="P8" s="351"/>
      <c r="Q8" s="335"/>
      <c r="R8" s="330"/>
    </row>
    <row r="9" spans="1:18" x14ac:dyDescent="0.2">
      <c r="A9" s="354" t="s">
        <v>212</v>
      </c>
      <c r="B9" s="355"/>
      <c r="C9" s="345"/>
      <c r="D9" s="355"/>
      <c r="E9" s="356"/>
      <c r="F9" s="334" t="s">
        <v>213</v>
      </c>
      <c r="G9" s="339"/>
      <c r="H9" s="339"/>
      <c r="I9" s="339"/>
      <c r="J9" s="339"/>
      <c r="K9" s="357"/>
      <c r="L9" s="339" t="s">
        <v>214</v>
      </c>
      <c r="M9" s="358" t="s">
        <v>215</v>
      </c>
      <c r="N9" s="359"/>
      <c r="O9" s="359"/>
      <c r="P9" s="359"/>
      <c r="Q9" s="359"/>
      <c r="R9" s="360"/>
    </row>
    <row r="10" spans="1:18" x14ac:dyDescent="0.2">
      <c r="A10" s="361"/>
      <c r="B10" s="353"/>
      <c r="C10" s="353"/>
      <c r="D10" s="353"/>
      <c r="E10" s="362"/>
      <c r="F10" s="334" t="s">
        <v>216</v>
      </c>
      <c r="G10" s="339"/>
      <c r="H10" s="339"/>
      <c r="I10" s="339"/>
      <c r="J10" s="339"/>
      <c r="K10" s="357"/>
      <c r="L10" s="339" t="s">
        <v>214</v>
      </c>
      <c r="M10" s="363" t="s">
        <v>217</v>
      </c>
      <c r="N10" s="364"/>
      <c r="O10" s="364"/>
      <c r="P10" s="365"/>
      <c r="Q10" s="342"/>
      <c r="R10" s="366"/>
    </row>
    <row r="11" spans="1:18" x14ac:dyDescent="0.2">
      <c r="A11" s="367"/>
      <c r="B11" s="353"/>
      <c r="C11" s="353"/>
      <c r="D11" s="353"/>
      <c r="E11" s="356"/>
      <c r="F11" s="334"/>
      <c r="G11" s="339"/>
      <c r="H11" s="339"/>
      <c r="I11" s="339"/>
      <c r="J11" s="339"/>
      <c r="K11" s="339"/>
      <c r="L11" s="339"/>
      <c r="M11" s="368" t="s">
        <v>218</v>
      </c>
      <c r="N11" s="764"/>
      <c r="O11" s="764"/>
      <c r="P11" s="764"/>
      <c r="Q11" s="765"/>
      <c r="R11" s="766"/>
    </row>
    <row r="12" spans="1:18" ht="13.5" thickBot="1" x14ac:dyDescent="0.25">
      <c r="A12" s="369"/>
      <c r="B12" s="370"/>
      <c r="C12" s="370"/>
      <c r="D12" s="370"/>
      <c r="E12" s="371"/>
      <c r="F12" s="372"/>
      <c r="G12" s="373"/>
      <c r="H12" s="373"/>
      <c r="I12" s="373"/>
      <c r="J12" s="373"/>
      <c r="K12" s="373"/>
      <c r="L12" s="374"/>
      <c r="M12" s="373"/>
      <c r="N12" s="373"/>
      <c r="O12" s="373"/>
      <c r="P12" s="373"/>
      <c r="Q12" s="373"/>
      <c r="R12" s="375"/>
    </row>
    <row r="13" spans="1:18" ht="13.5" thickBot="1" x14ac:dyDescent="0.25">
      <c r="A13" s="918" t="s">
        <v>219</v>
      </c>
      <c r="B13" s="919"/>
      <c r="C13" s="919"/>
      <c r="D13" s="919"/>
      <c r="E13" s="919"/>
      <c r="F13" s="909" t="s">
        <v>206</v>
      </c>
      <c r="G13" s="910"/>
      <c r="H13" s="910"/>
      <c r="I13" s="910"/>
      <c r="J13" s="910"/>
      <c r="K13" s="910"/>
      <c r="L13" s="910"/>
      <c r="M13" s="910"/>
      <c r="N13" s="910"/>
      <c r="O13" s="910"/>
      <c r="P13" s="910"/>
      <c r="Q13" s="910"/>
      <c r="R13" s="911"/>
    </row>
    <row r="14" spans="1:18" x14ac:dyDescent="0.2">
      <c r="A14" s="920" t="s">
        <v>220</v>
      </c>
      <c r="B14" s="922" t="s">
        <v>221</v>
      </c>
      <c r="C14" s="923" t="s">
        <v>222</v>
      </c>
      <c r="D14" s="922" t="s">
        <v>223</v>
      </c>
      <c r="E14" s="922" t="s">
        <v>224</v>
      </c>
      <c r="F14" s="934" t="s">
        <v>225</v>
      </c>
      <c r="G14" s="936" t="s">
        <v>226</v>
      </c>
      <c r="H14" s="936" t="s">
        <v>227</v>
      </c>
      <c r="I14" s="938" t="s">
        <v>228</v>
      </c>
      <c r="J14" s="939"/>
      <c r="K14" s="939"/>
      <c r="L14" s="939"/>
      <c r="M14" s="939"/>
      <c r="N14" s="940"/>
      <c r="O14" s="941" t="s">
        <v>229</v>
      </c>
      <c r="P14" s="942"/>
      <c r="Q14" s="927" t="s">
        <v>230</v>
      </c>
      <c r="R14" s="928" t="s">
        <v>231</v>
      </c>
    </row>
    <row r="15" spans="1:18" ht="67.5" customHeight="1" thickBot="1" x14ac:dyDescent="0.25">
      <c r="A15" s="921"/>
      <c r="B15" s="923"/>
      <c r="C15" s="923"/>
      <c r="D15" s="923"/>
      <c r="E15" s="923"/>
      <c r="F15" s="935"/>
      <c r="G15" s="937"/>
      <c r="H15" s="937"/>
      <c r="I15" s="376" t="s">
        <v>232</v>
      </c>
      <c r="J15" s="376" t="s">
        <v>233</v>
      </c>
      <c r="K15" s="376" t="s">
        <v>234</v>
      </c>
      <c r="L15" s="376" t="s">
        <v>235</v>
      </c>
      <c r="M15" s="376" t="s">
        <v>236</v>
      </c>
      <c r="N15" s="376" t="s">
        <v>237</v>
      </c>
      <c r="O15" s="376" t="s">
        <v>238</v>
      </c>
      <c r="P15" s="376" t="s">
        <v>239</v>
      </c>
      <c r="Q15" s="927"/>
      <c r="R15" s="929"/>
    </row>
    <row r="16" spans="1:18" ht="13.5" thickBot="1" x14ac:dyDescent="0.25">
      <c r="A16" s="377" t="s">
        <v>240</v>
      </c>
      <c r="B16" s="378"/>
      <c r="C16" s="378"/>
      <c r="D16" s="378"/>
      <c r="E16" s="379"/>
      <c r="F16" s="378"/>
      <c r="G16" s="378"/>
      <c r="H16" s="378"/>
      <c r="I16" s="378"/>
      <c r="J16" s="378"/>
      <c r="K16" s="378"/>
      <c r="L16" s="378"/>
      <c r="M16" s="380"/>
      <c r="N16" s="378"/>
      <c r="O16" s="381"/>
      <c r="P16" s="378" t="s">
        <v>241</v>
      </c>
      <c r="Q16" s="378"/>
      <c r="R16" s="382"/>
    </row>
    <row r="17" spans="1:18" x14ac:dyDescent="0.2">
      <c r="A17" s="383"/>
      <c r="B17" s="384"/>
      <c r="C17" s="385"/>
      <c r="D17" s="385"/>
      <c r="E17" s="386">
        <f t="shared" ref="E17:E51" si="0">IF(ISERROR(D17/B17),0,(D17/B17))</f>
        <v>0</v>
      </c>
      <c r="F17" s="787"/>
      <c r="G17" s="788"/>
      <c r="H17" s="788"/>
      <c r="I17" s="390"/>
      <c r="J17" s="390"/>
      <c r="K17" s="390"/>
      <c r="L17" s="390"/>
      <c r="M17" s="390"/>
      <c r="N17" s="390"/>
      <c r="O17" s="390"/>
      <c r="P17" s="390"/>
      <c r="Q17" s="459">
        <f t="shared" ref="Q17:Q36" si="1">IF(ISERROR((SUM(I17+L17+J17+M17+K17)*12+(P17+O17))*(100+$K$9+$K$10)%+(N17*12)),0,((SUM(I17+K17+L17+J17+M17)*12+(O17+P17))*(100+$K$9+$K$10)%+(N17*12)))</f>
        <v>0</v>
      </c>
      <c r="R17" s="386">
        <f t="shared" ref="R17:R51" si="2">IF(ISERROR(Q17/F17),0,(Q17/F17))</f>
        <v>0</v>
      </c>
    </row>
    <row r="18" spans="1:18" x14ac:dyDescent="0.2">
      <c r="A18" s="392"/>
      <c r="B18" s="393"/>
      <c r="C18" s="394"/>
      <c r="D18" s="394"/>
      <c r="E18" s="395">
        <f t="shared" si="0"/>
        <v>0</v>
      </c>
      <c r="F18" s="387"/>
      <c r="G18" s="388"/>
      <c r="H18" s="388"/>
      <c r="I18" s="389"/>
      <c r="J18" s="389"/>
      <c r="K18" s="389"/>
      <c r="L18" s="389"/>
      <c r="M18" s="389"/>
      <c r="N18" s="389"/>
      <c r="O18" s="389"/>
      <c r="P18" s="389"/>
      <c r="Q18" s="694">
        <f t="shared" si="1"/>
        <v>0</v>
      </c>
      <c r="R18" s="789">
        <f t="shared" si="2"/>
        <v>0</v>
      </c>
    </row>
    <row r="19" spans="1:18" x14ac:dyDescent="0.2">
      <c r="A19" s="392"/>
      <c r="B19" s="393"/>
      <c r="C19" s="394"/>
      <c r="D19" s="394"/>
      <c r="E19" s="395">
        <f t="shared" si="0"/>
        <v>0</v>
      </c>
      <c r="F19" s="396"/>
      <c r="G19" s="397"/>
      <c r="H19" s="397"/>
      <c r="I19" s="398"/>
      <c r="J19" s="389"/>
      <c r="K19" s="389"/>
      <c r="L19" s="398"/>
      <c r="M19" s="389"/>
      <c r="N19" s="389"/>
      <c r="O19" s="389"/>
      <c r="P19" s="389"/>
      <c r="Q19" s="694">
        <f t="shared" si="1"/>
        <v>0</v>
      </c>
      <c r="R19" s="789">
        <f t="shared" si="2"/>
        <v>0</v>
      </c>
    </row>
    <row r="20" spans="1:18" x14ac:dyDescent="0.2">
      <c r="A20" s="392"/>
      <c r="B20" s="393"/>
      <c r="C20" s="394"/>
      <c r="D20" s="394"/>
      <c r="E20" s="395">
        <f t="shared" si="0"/>
        <v>0</v>
      </c>
      <c r="F20" s="396"/>
      <c r="G20" s="397"/>
      <c r="H20" s="397"/>
      <c r="I20" s="398"/>
      <c r="J20" s="389"/>
      <c r="K20" s="389"/>
      <c r="L20" s="398"/>
      <c r="M20" s="389"/>
      <c r="N20" s="389"/>
      <c r="O20" s="389"/>
      <c r="P20" s="389"/>
      <c r="Q20" s="694">
        <f t="shared" si="1"/>
        <v>0</v>
      </c>
      <c r="R20" s="789">
        <f t="shared" si="2"/>
        <v>0</v>
      </c>
    </row>
    <row r="21" spans="1:18" x14ac:dyDescent="0.2">
      <c r="A21" s="392"/>
      <c r="B21" s="393"/>
      <c r="C21" s="394"/>
      <c r="D21" s="394"/>
      <c r="E21" s="395">
        <f t="shared" si="0"/>
        <v>0</v>
      </c>
      <c r="F21" s="396"/>
      <c r="G21" s="397"/>
      <c r="H21" s="397"/>
      <c r="I21" s="398"/>
      <c r="J21" s="389"/>
      <c r="K21" s="389"/>
      <c r="L21" s="398"/>
      <c r="M21" s="389"/>
      <c r="N21" s="389"/>
      <c r="O21" s="389"/>
      <c r="P21" s="389"/>
      <c r="Q21" s="694">
        <f t="shared" si="1"/>
        <v>0</v>
      </c>
      <c r="R21" s="789">
        <f t="shared" si="2"/>
        <v>0</v>
      </c>
    </row>
    <row r="22" spans="1:18" x14ac:dyDescent="0.2">
      <c r="A22" s="392"/>
      <c r="B22" s="393"/>
      <c r="C22" s="394"/>
      <c r="D22" s="394"/>
      <c r="E22" s="395">
        <f t="shared" si="0"/>
        <v>0</v>
      </c>
      <c r="F22" s="396"/>
      <c r="G22" s="397"/>
      <c r="H22" s="397"/>
      <c r="I22" s="398"/>
      <c r="J22" s="389"/>
      <c r="K22" s="389"/>
      <c r="L22" s="398"/>
      <c r="M22" s="389"/>
      <c r="N22" s="389"/>
      <c r="O22" s="389"/>
      <c r="P22" s="389"/>
      <c r="Q22" s="694">
        <f t="shared" si="1"/>
        <v>0</v>
      </c>
      <c r="R22" s="789">
        <f t="shared" si="2"/>
        <v>0</v>
      </c>
    </row>
    <row r="23" spans="1:18" x14ac:dyDescent="0.2">
      <c r="A23" s="392"/>
      <c r="B23" s="393"/>
      <c r="C23" s="394"/>
      <c r="D23" s="394"/>
      <c r="E23" s="395">
        <f t="shared" si="0"/>
        <v>0</v>
      </c>
      <c r="F23" s="396"/>
      <c r="G23" s="397"/>
      <c r="H23" s="397"/>
      <c r="I23" s="398"/>
      <c r="J23" s="389"/>
      <c r="K23" s="389"/>
      <c r="L23" s="398"/>
      <c r="M23" s="389"/>
      <c r="N23" s="389"/>
      <c r="O23" s="389"/>
      <c r="P23" s="389"/>
      <c r="Q23" s="694">
        <f t="shared" si="1"/>
        <v>0</v>
      </c>
      <c r="R23" s="789">
        <f t="shared" si="2"/>
        <v>0</v>
      </c>
    </row>
    <row r="24" spans="1:18" x14ac:dyDescent="0.2">
      <c r="A24" s="392"/>
      <c r="B24" s="393"/>
      <c r="C24" s="394"/>
      <c r="D24" s="394"/>
      <c r="E24" s="395">
        <f t="shared" si="0"/>
        <v>0</v>
      </c>
      <c r="F24" s="396"/>
      <c r="G24" s="397"/>
      <c r="H24" s="397"/>
      <c r="I24" s="398"/>
      <c r="J24" s="389"/>
      <c r="K24" s="389"/>
      <c r="L24" s="398"/>
      <c r="M24" s="389"/>
      <c r="N24" s="389"/>
      <c r="O24" s="389"/>
      <c r="P24" s="389"/>
      <c r="Q24" s="694">
        <f t="shared" si="1"/>
        <v>0</v>
      </c>
      <c r="R24" s="789">
        <f t="shared" si="2"/>
        <v>0</v>
      </c>
    </row>
    <row r="25" spans="1:18" x14ac:dyDescent="0.2">
      <c r="A25" s="392"/>
      <c r="B25" s="393"/>
      <c r="C25" s="394"/>
      <c r="D25" s="394"/>
      <c r="E25" s="395">
        <f t="shared" si="0"/>
        <v>0</v>
      </c>
      <c r="F25" s="396"/>
      <c r="G25" s="397"/>
      <c r="H25" s="397"/>
      <c r="I25" s="398"/>
      <c r="J25" s="389"/>
      <c r="K25" s="389"/>
      <c r="L25" s="398"/>
      <c r="M25" s="389"/>
      <c r="N25" s="389"/>
      <c r="O25" s="389"/>
      <c r="P25" s="389"/>
      <c r="Q25" s="694">
        <f t="shared" si="1"/>
        <v>0</v>
      </c>
      <c r="R25" s="789">
        <f t="shared" si="2"/>
        <v>0</v>
      </c>
    </row>
    <row r="26" spans="1:18" x14ac:dyDescent="0.2">
      <c r="A26" s="399"/>
      <c r="B26" s="393"/>
      <c r="C26" s="394"/>
      <c r="D26" s="394"/>
      <c r="E26" s="395">
        <f t="shared" si="0"/>
        <v>0</v>
      </c>
      <c r="F26" s="400"/>
      <c r="G26" s="401"/>
      <c r="H26" s="401"/>
      <c r="I26" s="402"/>
      <c r="J26" s="389"/>
      <c r="K26" s="389"/>
      <c r="L26" s="402"/>
      <c r="M26" s="389"/>
      <c r="N26" s="389"/>
      <c r="O26" s="389"/>
      <c r="P26" s="389"/>
      <c r="Q26" s="694">
        <f t="shared" si="1"/>
        <v>0</v>
      </c>
      <c r="R26" s="789">
        <f t="shared" si="2"/>
        <v>0</v>
      </c>
    </row>
    <row r="27" spans="1:18" x14ac:dyDescent="0.2">
      <c r="A27" s="399"/>
      <c r="B27" s="393"/>
      <c r="C27" s="394"/>
      <c r="D27" s="394"/>
      <c r="E27" s="395">
        <f t="shared" si="0"/>
        <v>0</v>
      </c>
      <c r="F27" s="400"/>
      <c r="G27" s="401"/>
      <c r="H27" s="401"/>
      <c r="I27" s="402"/>
      <c r="J27" s="389"/>
      <c r="K27" s="389"/>
      <c r="L27" s="402"/>
      <c r="M27" s="389"/>
      <c r="N27" s="389"/>
      <c r="O27" s="389"/>
      <c r="P27" s="389"/>
      <c r="Q27" s="694">
        <f t="shared" si="1"/>
        <v>0</v>
      </c>
      <c r="R27" s="789">
        <f t="shared" si="2"/>
        <v>0</v>
      </c>
    </row>
    <row r="28" spans="1:18" x14ac:dyDescent="0.2">
      <c r="A28" s="399"/>
      <c r="B28" s="393"/>
      <c r="C28" s="394"/>
      <c r="D28" s="394"/>
      <c r="E28" s="395">
        <f t="shared" si="0"/>
        <v>0</v>
      </c>
      <c r="F28" s="400"/>
      <c r="G28" s="401"/>
      <c r="H28" s="401"/>
      <c r="I28" s="402"/>
      <c r="J28" s="389"/>
      <c r="K28" s="389"/>
      <c r="L28" s="402"/>
      <c r="M28" s="389"/>
      <c r="N28" s="389"/>
      <c r="O28" s="389"/>
      <c r="P28" s="389"/>
      <c r="Q28" s="694">
        <f t="shared" si="1"/>
        <v>0</v>
      </c>
      <c r="R28" s="789">
        <f t="shared" si="2"/>
        <v>0</v>
      </c>
    </row>
    <row r="29" spans="1:18" x14ac:dyDescent="0.2">
      <c r="A29" s="399"/>
      <c r="B29" s="393"/>
      <c r="C29" s="394"/>
      <c r="D29" s="394"/>
      <c r="E29" s="395">
        <f t="shared" si="0"/>
        <v>0</v>
      </c>
      <c r="F29" s="400"/>
      <c r="G29" s="401"/>
      <c r="H29" s="401"/>
      <c r="I29" s="402"/>
      <c r="J29" s="389"/>
      <c r="K29" s="389"/>
      <c r="L29" s="402"/>
      <c r="M29" s="389"/>
      <c r="N29" s="389"/>
      <c r="O29" s="389"/>
      <c r="P29" s="389"/>
      <c r="Q29" s="694">
        <f t="shared" si="1"/>
        <v>0</v>
      </c>
      <c r="R29" s="789">
        <f t="shared" si="2"/>
        <v>0</v>
      </c>
    </row>
    <row r="30" spans="1:18" x14ac:dyDescent="0.2">
      <c r="A30" s="399"/>
      <c r="B30" s="393"/>
      <c r="C30" s="394"/>
      <c r="D30" s="394"/>
      <c r="E30" s="395">
        <f t="shared" si="0"/>
        <v>0</v>
      </c>
      <c r="F30" s="400"/>
      <c r="G30" s="401"/>
      <c r="H30" s="401"/>
      <c r="I30" s="402"/>
      <c r="J30" s="389"/>
      <c r="K30" s="389"/>
      <c r="L30" s="402"/>
      <c r="M30" s="389"/>
      <c r="N30" s="389"/>
      <c r="O30" s="389"/>
      <c r="P30" s="389"/>
      <c r="Q30" s="694">
        <f t="shared" si="1"/>
        <v>0</v>
      </c>
      <c r="R30" s="789">
        <f t="shared" si="2"/>
        <v>0</v>
      </c>
    </row>
    <row r="31" spans="1:18" x14ac:dyDescent="0.2">
      <c r="A31" s="399"/>
      <c r="B31" s="393"/>
      <c r="C31" s="394"/>
      <c r="D31" s="394"/>
      <c r="E31" s="395">
        <f t="shared" si="0"/>
        <v>0</v>
      </c>
      <c r="F31" s="400"/>
      <c r="G31" s="401"/>
      <c r="H31" s="401"/>
      <c r="I31" s="402"/>
      <c r="J31" s="389"/>
      <c r="K31" s="389"/>
      <c r="L31" s="402"/>
      <c r="M31" s="389"/>
      <c r="N31" s="389"/>
      <c r="O31" s="389"/>
      <c r="P31" s="389"/>
      <c r="Q31" s="694">
        <f t="shared" si="1"/>
        <v>0</v>
      </c>
      <c r="R31" s="789">
        <f t="shared" si="2"/>
        <v>0</v>
      </c>
    </row>
    <row r="32" spans="1:18" x14ac:dyDescent="0.2">
      <c r="A32" s="399"/>
      <c r="B32" s="393"/>
      <c r="C32" s="394"/>
      <c r="D32" s="394"/>
      <c r="E32" s="395">
        <f t="shared" si="0"/>
        <v>0</v>
      </c>
      <c r="F32" s="400"/>
      <c r="G32" s="401"/>
      <c r="H32" s="401"/>
      <c r="I32" s="402"/>
      <c r="J32" s="389"/>
      <c r="K32" s="389"/>
      <c r="L32" s="402"/>
      <c r="M32" s="389"/>
      <c r="N32" s="389"/>
      <c r="O32" s="389"/>
      <c r="P32" s="389"/>
      <c r="Q32" s="694">
        <f t="shared" si="1"/>
        <v>0</v>
      </c>
      <c r="R32" s="789">
        <f t="shared" si="2"/>
        <v>0</v>
      </c>
    </row>
    <row r="33" spans="1:18" x14ac:dyDescent="0.2">
      <c r="A33" s="399"/>
      <c r="B33" s="393"/>
      <c r="C33" s="394"/>
      <c r="D33" s="394"/>
      <c r="E33" s="395">
        <f t="shared" si="0"/>
        <v>0</v>
      </c>
      <c r="F33" s="400"/>
      <c r="G33" s="401"/>
      <c r="H33" s="401"/>
      <c r="I33" s="402"/>
      <c r="J33" s="398"/>
      <c r="K33" s="389"/>
      <c r="L33" s="402"/>
      <c r="M33" s="398"/>
      <c r="N33" s="398"/>
      <c r="O33" s="389"/>
      <c r="P33" s="389"/>
      <c r="Q33" s="694">
        <f t="shared" si="1"/>
        <v>0</v>
      </c>
      <c r="R33" s="789">
        <f t="shared" si="2"/>
        <v>0</v>
      </c>
    </row>
    <row r="34" spans="1:18" x14ac:dyDescent="0.2">
      <c r="A34" s="399"/>
      <c r="B34" s="393"/>
      <c r="C34" s="394"/>
      <c r="D34" s="394"/>
      <c r="E34" s="395">
        <f t="shared" si="0"/>
        <v>0</v>
      </c>
      <c r="F34" s="400"/>
      <c r="G34" s="401"/>
      <c r="H34" s="401"/>
      <c r="I34" s="402"/>
      <c r="J34" s="398"/>
      <c r="K34" s="389"/>
      <c r="L34" s="402"/>
      <c r="M34" s="398"/>
      <c r="N34" s="398"/>
      <c r="O34" s="389"/>
      <c r="P34" s="389"/>
      <c r="Q34" s="694">
        <f t="shared" si="1"/>
        <v>0</v>
      </c>
      <c r="R34" s="789">
        <f t="shared" si="2"/>
        <v>0</v>
      </c>
    </row>
    <row r="35" spans="1:18" x14ac:dyDescent="0.2">
      <c r="A35" s="399"/>
      <c r="B35" s="403"/>
      <c r="C35" s="394"/>
      <c r="D35" s="394"/>
      <c r="E35" s="395">
        <f t="shared" si="0"/>
        <v>0</v>
      </c>
      <c r="F35" s="400"/>
      <c r="G35" s="401"/>
      <c r="H35" s="401"/>
      <c r="I35" s="402"/>
      <c r="J35" s="398"/>
      <c r="K35" s="389"/>
      <c r="L35" s="402"/>
      <c r="M35" s="398"/>
      <c r="N35" s="398"/>
      <c r="O35" s="389"/>
      <c r="P35" s="389"/>
      <c r="Q35" s="694">
        <f t="shared" si="1"/>
        <v>0</v>
      </c>
      <c r="R35" s="789">
        <f t="shared" si="2"/>
        <v>0</v>
      </c>
    </row>
    <row r="36" spans="1:18" x14ac:dyDescent="0.2">
      <c r="A36" s="399"/>
      <c r="B36" s="403"/>
      <c r="C36" s="394"/>
      <c r="D36" s="394"/>
      <c r="E36" s="395">
        <f t="shared" si="0"/>
        <v>0</v>
      </c>
      <c r="F36" s="400"/>
      <c r="G36" s="401"/>
      <c r="H36" s="401"/>
      <c r="I36" s="402"/>
      <c r="J36" s="398"/>
      <c r="K36" s="389"/>
      <c r="L36" s="402"/>
      <c r="M36" s="398"/>
      <c r="N36" s="398"/>
      <c r="O36" s="389"/>
      <c r="P36" s="389"/>
      <c r="Q36" s="694">
        <f t="shared" si="1"/>
        <v>0</v>
      </c>
      <c r="R36" s="789">
        <f t="shared" si="2"/>
        <v>0</v>
      </c>
    </row>
    <row r="37" spans="1:18" x14ac:dyDescent="0.2">
      <c r="A37" s="392"/>
      <c r="B37" s="403"/>
      <c r="C37" s="394"/>
      <c r="D37" s="394"/>
      <c r="E37" s="395">
        <f t="shared" si="0"/>
        <v>0</v>
      </c>
      <c r="F37" s="396"/>
      <c r="G37" s="397"/>
      <c r="H37" s="397"/>
      <c r="I37" s="398"/>
      <c r="J37" s="398"/>
      <c r="K37" s="398"/>
      <c r="L37" s="398"/>
      <c r="M37" s="398"/>
      <c r="N37" s="398"/>
      <c r="O37" s="389"/>
      <c r="P37" s="398"/>
      <c r="Q37" s="694">
        <f>IF(ISERROR((SUM(I37+L37+J37+M37+K37)*12+(P37+O37))*(100+$K$9+$K$10)%+(N37*12)),0,((SUM(I37+K37+J37+M37)*12+(O37+P37))*(100+$K$9+$K$10)%+(N37*12)))</f>
        <v>0</v>
      </c>
      <c r="R37" s="789">
        <f t="shared" si="2"/>
        <v>0</v>
      </c>
    </row>
    <row r="38" spans="1:18" x14ac:dyDescent="0.2">
      <c r="A38" s="392"/>
      <c r="B38" s="403"/>
      <c r="C38" s="394"/>
      <c r="D38" s="394"/>
      <c r="E38" s="395">
        <f t="shared" si="0"/>
        <v>0</v>
      </c>
      <c r="F38" s="396"/>
      <c r="G38" s="405"/>
      <c r="H38" s="405"/>
      <c r="I38" s="398"/>
      <c r="J38" s="398"/>
      <c r="K38" s="398"/>
      <c r="L38" s="398"/>
      <c r="M38" s="398"/>
      <c r="N38" s="398"/>
      <c r="O38" s="398"/>
      <c r="P38" s="398"/>
      <c r="Q38" s="694">
        <f t="shared" ref="Q38:Q51" si="3">IF(ISERROR((SUM(I38:M38)*12+(O38+P38))*(100+$K$9+$K$10)%+(N38*12)),0,((SUM(I38:M38)*12+(O38+P38))*(100+$K$9+$K$10)%+(N38*12)))</f>
        <v>0</v>
      </c>
      <c r="R38" s="395">
        <f t="shared" si="2"/>
        <v>0</v>
      </c>
    </row>
    <row r="39" spans="1:18" x14ac:dyDescent="0.2">
      <c r="A39" s="392"/>
      <c r="B39" s="403"/>
      <c r="C39" s="394"/>
      <c r="D39" s="394"/>
      <c r="E39" s="395">
        <f t="shared" si="0"/>
        <v>0</v>
      </c>
      <c r="F39" s="396"/>
      <c r="G39" s="405"/>
      <c r="H39" s="405"/>
      <c r="I39" s="398"/>
      <c r="J39" s="398"/>
      <c r="K39" s="398"/>
      <c r="L39" s="398"/>
      <c r="M39" s="398"/>
      <c r="N39" s="398"/>
      <c r="O39" s="398"/>
      <c r="P39" s="398"/>
      <c r="Q39" s="694">
        <f t="shared" si="3"/>
        <v>0</v>
      </c>
      <c r="R39" s="395">
        <f t="shared" si="2"/>
        <v>0</v>
      </c>
    </row>
    <row r="40" spans="1:18" x14ac:dyDescent="0.2">
      <c r="A40" s="392"/>
      <c r="B40" s="403"/>
      <c r="C40" s="394"/>
      <c r="D40" s="394"/>
      <c r="E40" s="395">
        <f t="shared" si="0"/>
        <v>0</v>
      </c>
      <c r="F40" s="396"/>
      <c r="G40" s="397"/>
      <c r="H40" s="397"/>
      <c r="I40" s="398"/>
      <c r="J40" s="398"/>
      <c r="K40" s="398"/>
      <c r="L40" s="398"/>
      <c r="M40" s="398"/>
      <c r="N40" s="398"/>
      <c r="O40" s="398"/>
      <c r="P40" s="398"/>
      <c r="Q40" s="391">
        <f t="shared" si="3"/>
        <v>0</v>
      </c>
      <c r="R40" s="789">
        <f t="shared" si="2"/>
        <v>0</v>
      </c>
    </row>
    <row r="41" spans="1:18" x14ac:dyDescent="0.2">
      <c r="A41" s="392"/>
      <c r="B41" s="403"/>
      <c r="C41" s="394"/>
      <c r="D41" s="394"/>
      <c r="E41" s="395">
        <f t="shared" si="0"/>
        <v>0</v>
      </c>
      <c r="F41" s="396"/>
      <c r="G41" s="397"/>
      <c r="H41" s="397"/>
      <c r="I41" s="398"/>
      <c r="J41" s="398"/>
      <c r="K41" s="398"/>
      <c r="L41" s="398"/>
      <c r="M41" s="398"/>
      <c r="N41" s="398"/>
      <c r="O41" s="398"/>
      <c r="P41" s="398"/>
      <c r="Q41" s="391">
        <f t="shared" si="3"/>
        <v>0</v>
      </c>
      <c r="R41" s="789">
        <f t="shared" si="2"/>
        <v>0</v>
      </c>
    </row>
    <row r="42" spans="1:18" x14ac:dyDescent="0.2">
      <c r="A42" s="392"/>
      <c r="B42" s="403"/>
      <c r="C42" s="394"/>
      <c r="D42" s="394"/>
      <c r="E42" s="395">
        <f t="shared" si="0"/>
        <v>0</v>
      </c>
      <c r="F42" s="396"/>
      <c r="G42" s="397"/>
      <c r="H42" s="397"/>
      <c r="I42" s="398"/>
      <c r="J42" s="398"/>
      <c r="K42" s="398"/>
      <c r="L42" s="398"/>
      <c r="M42" s="398"/>
      <c r="N42" s="398"/>
      <c r="O42" s="398"/>
      <c r="P42" s="398"/>
      <c r="Q42" s="391">
        <f t="shared" si="3"/>
        <v>0</v>
      </c>
      <c r="R42" s="789">
        <f t="shared" si="2"/>
        <v>0</v>
      </c>
    </row>
    <row r="43" spans="1:18" x14ac:dyDescent="0.2">
      <c r="A43" s="392"/>
      <c r="B43" s="403"/>
      <c r="C43" s="394"/>
      <c r="D43" s="394"/>
      <c r="E43" s="395">
        <f t="shared" si="0"/>
        <v>0</v>
      </c>
      <c r="F43" s="396"/>
      <c r="G43" s="397"/>
      <c r="H43" s="397"/>
      <c r="I43" s="398"/>
      <c r="J43" s="398"/>
      <c r="K43" s="398"/>
      <c r="L43" s="398"/>
      <c r="M43" s="398"/>
      <c r="N43" s="398"/>
      <c r="O43" s="398"/>
      <c r="P43" s="398"/>
      <c r="Q43" s="391">
        <f t="shared" si="3"/>
        <v>0</v>
      </c>
      <c r="R43" s="789">
        <f t="shared" si="2"/>
        <v>0</v>
      </c>
    </row>
    <row r="44" spans="1:18" x14ac:dyDescent="0.2">
      <c r="A44" s="392"/>
      <c r="B44" s="403"/>
      <c r="C44" s="394"/>
      <c r="D44" s="394"/>
      <c r="E44" s="395">
        <f t="shared" si="0"/>
        <v>0</v>
      </c>
      <c r="F44" s="396"/>
      <c r="G44" s="397"/>
      <c r="H44" s="397"/>
      <c r="I44" s="398"/>
      <c r="J44" s="398"/>
      <c r="K44" s="398"/>
      <c r="L44" s="398"/>
      <c r="M44" s="398"/>
      <c r="N44" s="398"/>
      <c r="O44" s="398"/>
      <c r="P44" s="398"/>
      <c r="Q44" s="391">
        <f t="shared" si="3"/>
        <v>0</v>
      </c>
      <c r="R44" s="789">
        <f t="shared" si="2"/>
        <v>0</v>
      </c>
    </row>
    <row r="45" spans="1:18" x14ac:dyDescent="0.2">
      <c r="A45" s="392"/>
      <c r="B45" s="403"/>
      <c r="C45" s="394"/>
      <c r="D45" s="394"/>
      <c r="E45" s="395">
        <f t="shared" si="0"/>
        <v>0</v>
      </c>
      <c r="F45" s="396"/>
      <c r="G45" s="397"/>
      <c r="H45" s="397"/>
      <c r="I45" s="398"/>
      <c r="J45" s="398"/>
      <c r="K45" s="398"/>
      <c r="L45" s="398"/>
      <c r="M45" s="398"/>
      <c r="N45" s="398"/>
      <c r="O45" s="398"/>
      <c r="P45" s="398"/>
      <c r="Q45" s="391">
        <f t="shared" si="3"/>
        <v>0</v>
      </c>
      <c r="R45" s="789">
        <f t="shared" si="2"/>
        <v>0</v>
      </c>
    </row>
    <row r="46" spans="1:18" x14ac:dyDescent="0.2">
      <c r="A46" s="392"/>
      <c r="B46" s="403"/>
      <c r="C46" s="394"/>
      <c r="D46" s="394"/>
      <c r="E46" s="395">
        <f t="shared" si="0"/>
        <v>0</v>
      </c>
      <c r="F46" s="396"/>
      <c r="G46" s="397"/>
      <c r="H46" s="397"/>
      <c r="I46" s="398"/>
      <c r="J46" s="398"/>
      <c r="K46" s="398"/>
      <c r="L46" s="398"/>
      <c r="M46" s="398"/>
      <c r="N46" s="398"/>
      <c r="O46" s="398"/>
      <c r="P46" s="398"/>
      <c r="Q46" s="391">
        <f t="shared" si="3"/>
        <v>0</v>
      </c>
      <c r="R46" s="789">
        <f t="shared" si="2"/>
        <v>0</v>
      </c>
    </row>
    <row r="47" spans="1:18" x14ac:dyDescent="0.2">
      <c r="A47" s="392"/>
      <c r="B47" s="403"/>
      <c r="C47" s="394"/>
      <c r="D47" s="394"/>
      <c r="E47" s="395">
        <f t="shared" si="0"/>
        <v>0</v>
      </c>
      <c r="F47" s="396"/>
      <c r="G47" s="397"/>
      <c r="H47" s="397"/>
      <c r="I47" s="398"/>
      <c r="J47" s="398"/>
      <c r="K47" s="398"/>
      <c r="L47" s="398"/>
      <c r="M47" s="398"/>
      <c r="N47" s="398"/>
      <c r="O47" s="398"/>
      <c r="P47" s="398"/>
      <c r="Q47" s="391">
        <f t="shared" si="3"/>
        <v>0</v>
      </c>
      <c r="R47" s="789">
        <f t="shared" si="2"/>
        <v>0</v>
      </c>
    </row>
    <row r="48" spans="1:18" x14ac:dyDescent="0.2">
      <c r="A48" s="392"/>
      <c r="B48" s="403"/>
      <c r="C48" s="394"/>
      <c r="D48" s="394"/>
      <c r="E48" s="395">
        <f t="shared" si="0"/>
        <v>0</v>
      </c>
      <c r="F48" s="396"/>
      <c r="G48" s="397"/>
      <c r="H48" s="397"/>
      <c r="I48" s="398"/>
      <c r="J48" s="398"/>
      <c r="K48" s="398"/>
      <c r="L48" s="398"/>
      <c r="M48" s="398"/>
      <c r="N48" s="398"/>
      <c r="O48" s="398"/>
      <c r="P48" s="398"/>
      <c r="Q48" s="391">
        <f t="shared" si="3"/>
        <v>0</v>
      </c>
      <c r="R48" s="789">
        <f t="shared" si="2"/>
        <v>0</v>
      </c>
    </row>
    <row r="49" spans="1:18" x14ac:dyDescent="0.2">
      <c r="A49" s="392"/>
      <c r="B49" s="403"/>
      <c r="C49" s="394"/>
      <c r="D49" s="394"/>
      <c r="E49" s="395">
        <f t="shared" si="0"/>
        <v>0</v>
      </c>
      <c r="F49" s="396"/>
      <c r="G49" s="397"/>
      <c r="H49" s="397"/>
      <c r="I49" s="398"/>
      <c r="J49" s="398"/>
      <c r="K49" s="398"/>
      <c r="L49" s="398"/>
      <c r="M49" s="398"/>
      <c r="N49" s="398"/>
      <c r="O49" s="398"/>
      <c r="P49" s="398"/>
      <c r="Q49" s="391">
        <f t="shared" si="3"/>
        <v>0</v>
      </c>
      <c r="R49" s="789">
        <f t="shared" si="2"/>
        <v>0</v>
      </c>
    </row>
    <row r="50" spans="1:18" x14ac:dyDescent="0.2">
      <c r="A50" s="392"/>
      <c r="B50" s="403"/>
      <c r="C50" s="394"/>
      <c r="D50" s="394"/>
      <c r="E50" s="395">
        <f t="shared" si="0"/>
        <v>0</v>
      </c>
      <c r="F50" s="396"/>
      <c r="G50" s="397"/>
      <c r="H50" s="397"/>
      <c r="I50" s="398"/>
      <c r="J50" s="398"/>
      <c r="K50" s="398"/>
      <c r="L50" s="398"/>
      <c r="M50" s="398"/>
      <c r="N50" s="398"/>
      <c r="O50" s="398"/>
      <c r="P50" s="398"/>
      <c r="Q50" s="391">
        <f t="shared" si="3"/>
        <v>0</v>
      </c>
      <c r="R50" s="789">
        <f t="shared" si="2"/>
        <v>0</v>
      </c>
    </row>
    <row r="51" spans="1:18" ht="13.5" thickBot="1" x14ac:dyDescent="0.25">
      <c r="A51" s="399"/>
      <c r="B51" s="406"/>
      <c r="C51" s="407"/>
      <c r="D51" s="407"/>
      <c r="E51" s="408">
        <f t="shared" si="0"/>
        <v>0</v>
      </c>
      <c r="F51" s="400"/>
      <c r="G51" s="401"/>
      <c r="H51" s="401"/>
      <c r="I51" s="402"/>
      <c r="J51" s="402"/>
      <c r="K51" s="402"/>
      <c r="L51" s="402"/>
      <c r="M51" s="402"/>
      <c r="N51" s="402"/>
      <c r="O51" s="402"/>
      <c r="P51" s="402"/>
      <c r="Q51" s="391">
        <f t="shared" si="3"/>
        <v>0</v>
      </c>
      <c r="R51" s="789">
        <f t="shared" si="2"/>
        <v>0</v>
      </c>
    </row>
    <row r="52" spans="1:18" ht="13.5" thickBot="1" x14ac:dyDescent="0.25">
      <c r="A52" s="409" t="s">
        <v>242</v>
      </c>
      <c r="B52" s="410">
        <f>IF(ISERROR(SUM(B17:B37)),0,(SUM(B17:B37)))</f>
        <v>0</v>
      </c>
      <c r="C52" s="411">
        <f>IF(ISERROR(SUM(C17:C51)/B52),0,((SUM(C17:C51))/B52))</f>
        <v>0</v>
      </c>
      <c r="D52" s="412">
        <f>SUM(D17:D37)</f>
        <v>0</v>
      </c>
      <c r="E52" s="413">
        <f>IFERROR(D52/B52,0)</f>
        <v>0</v>
      </c>
      <c r="F52" s="414">
        <f>SUM(F17:F37)</f>
        <v>0</v>
      </c>
      <c r="G52" s="698"/>
      <c r="H52" s="698"/>
      <c r="I52" s="416">
        <f>IF(ISERROR(SUM(I17:I51)/F52),0,(SUM(I17:I51)/F52))</f>
        <v>0</v>
      </c>
      <c r="J52" s="416">
        <f>IF(ISERROR(SUM(J17:J51)/F52),0,(SUM(J17:J51)/F52))</f>
        <v>0</v>
      </c>
      <c r="K52" s="416">
        <f>IF(ISERROR(SUM(K17:K51)/F52),0,(SUM(K17:K51)/F52))</f>
        <v>0</v>
      </c>
      <c r="L52" s="416">
        <f>IF(ISERROR(SUM(L17:L51)/F52),0,(SUM(L17:L51)/F52))</f>
        <v>0</v>
      </c>
      <c r="M52" s="416">
        <f>IF(ISERROR(SUM(M17:M51)/F52),0,(SUM(M17:M51)/F52))</f>
        <v>0</v>
      </c>
      <c r="N52" s="416">
        <f>IF(ISERROR(SUM(N17:N51)/F52),0,(SUM(N17:N51)/F52))</f>
        <v>0</v>
      </c>
      <c r="O52" s="416">
        <f>IF(ISERROR(SUM(O17:O51)/F52),0,(SUM(O17:O51)/F52))</f>
        <v>0</v>
      </c>
      <c r="P52" s="416">
        <f>IF(ISERROR(SUM(P17:P51)/F52),0,(SUM(P17:P51)/F52))</f>
        <v>0</v>
      </c>
      <c r="Q52" s="416">
        <f>SUM(Q17:Q37)</f>
        <v>0</v>
      </c>
      <c r="R52" s="439">
        <f>IFERROR(SUM(Q52/F52),0)</f>
        <v>0</v>
      </c>
    </row>
    <row r="53" spans="1:18" ht="13.5" thickBot="1" x14ac:dyDescent="0.25">
      <c r="A53" s="417"/>
      <c r="B53" s="418"/>
      <c r="C53" s="419"/>
      <c r="D53" s="420"/>
      <c r="F53" s="418"/>
      <c r="Q53" s="421" t="s">
        <v>243</v>
      </c>
      <c r="R53" s="448" t="str">
        <f>IFERROR(R52*100/E52-100,"")</f>
        <v/>
      </c>
    </row>
    <row r="54" spans="1:18" ht="13.5" thickBot="1" x14ac:dyDescent="0.25">
      <c r="A54" s="422" t="s">
        <v>244</v>
      </c>
      <c r="B54" s="418"/>
      <c r="F54" s="418"/>
      <c r="Q54" s="423"/>
    </row>
    <row r="55" spans="1:18" x14ac:dyDescent="0.2">
      <c r="A55" s="383"/>
      <c r="B55" s="384"/>
      <c r="C55" s="385"/>
      <c r="D55" s="385"/>
      <c r="E55" s="386">
        <f t="shared" ref="E55:E84" si="4">IF(ISERROR(D55/B55),0,(D55/B55))</f>
        <v>0</v>
      </c>
      <c r="F55" s="424"/>
      <c r="G55" s="425"/>
      <c r="H55" s="425"/>
      <c r="I55" s="426"/>
      <c r="J55" s="390"/>
      <c r="K55" s="426"/>
      <c r="L55" s="426"/>
      <c r="M55" s="426"/>
      <c r="N55" s="390"/>
      <c r="O55" s="390"/>
      <c r="P55" s="426"/>
      <c r="Q55" s="459">
        <f t="shared" ref="Q55:Q71" si="5">IF(ISERROR((SUM(I55+L55+J55+M55+K55)*12+(P55+O55))*(100+$K$9+$K$10)%+(N55*12)),0,((SUM(I55+K55+L55+J55+M55)*12+(O55+P55))*(100+$K$9+$K$10)%+(N55*12)))</f>
        <v>0</v>
      </c>
      <c r="R55" s="386">
        <f t="shared" ref="R55:R84" si="6">IF(ISERROR(Q55/F55),0,(Q55/F55))</f>
        <v>0</v>
      </c>
    </row>
    <row r="56" spans="1:18" x14ac:dyDescent="0.2">
      <c r="A56" s="392"/>
      <c r="B56" s="393"/>
      <c r="C56" s="394"/>
      <c r="D56" s="394"/>
      <c r="E56" s="395">
        <f t="shared" si="4"/>
        <v>0</v>
      </c>
      <c r="F56" s="404"/>
      <c r="G56" s="427"/>
      <c r="H56" s="427"/>
      <c r="I56" s="398"/>
      <c r="J56" s="398"/>
      <c r="K56" s="398"/>
      <c r="L56" s="398"/>
      <c r="M56" s="398"/>
      <c r="N56" s="398"/>
      <c r="O56" s="398"/>
      <c r="P56" s="398"/>
      <c r="Q56" s="694">
        <f t="shared" si="5"/>
        <v>0</v>
      </c>
      <c r="R56" s="395">
        <f t="shared" si="6"/>
        <v>0</v>
      </c>
    </row>
    <row r="57" spans="1:18" x14ac:dyDescent="0.2">
      <c r="A57" s="392"/>
      <c r="B57" s="393"/>
      <c r="C57" s="394"/>
      <c r="D57" s="394"/>
      <c r="E57" s="395">
        <f t="shared" si="4"/>
        <v>0</v>
      </c>
      <c r="F57" s="404"/>
      <c r="G57" s="427"/>
      <c r="H57" s="427"/>
      <c r="I57" s="398"/>
      <c r="J57" s="398"/>
      <c r="K57" s="398"/>
      <c r="L57" s="398"/>
      <c r="M57" s="398"/>
      <c r="N57" s="398"/>
      <c r="O57" s="398"/>
      <c r="P57" s="398"/>
      <c r="Q57" s="694">
        <f t="shared" si="5"/>
        <v>0</v>
      </c>
      <c r="R57" s="395">
        <f t="shared" si="6"/>
        <v>0</v>
      </c>
    </row>
    <row r="58" spans="1:18" x14ac:dyDescent="0.2">
      <c r="A58" s="392"/>
      <c r="B58" s="393"/>
      <c r="C58" s="394"/>
      <c r="D58" s="394"/>
      <c r="E58" s="395">
        <f t="shared" si="4"/>
        <v>0</v>
      </c>
      <c r="F58" s="404"/>
      <c r="G58" s="427"/>
      <c r="H58" s="427"/>
      <c r="I58" s="398"/>
      <c r="J58" s="398"/>
      <c r="K58" s="398"/>
      <c r="L58" s="398"/>
      <c r="M58" s="398"/>
      <c r="N58" s="398"/>
      <c r="O58" s="398"/>
      <c r="P58" s="398"/>
      <c r="Q58" s="694">
        <f t="shared" si="5"/>
        <v>0</v>
      </c>
      <c r="R58" s="395">
        <f t="shared" si="6"/>
        <v>0</v>
      </c>
    </row>
    <row r="59" spans="1:18" x14ac:dyDescent="0.2">
      <c r="A59" s="392"/>
      <c r="B59" s="393"/>
      <c r="C59" s="394"/>
      <c r="D59" s="394"/>
      <c r="E59" s="395">
        <f t="shared" si="4"/>
        <v>0</v>
      </c>
      <c r="F59" s="404"/>
      <c r="G59" s="427"/>
      <c r="H59" s="427"/>
      <c r="I59" s="398"/>
      <c r="J59" s="398"/>
      <c r="K59" s="398"/>
      <c r="L59" s="398"/>
      <c r="M59" s="398"/>
      <c r="N59" s="398"/>
      <c r="O59" s="398"/>
      <c r="P59" s="398"/>
      <c r="Q59" s="694">
        <f t="shared" si="5"/>
        <v>0</v>
      </c>
      <c r="R59" s="395">
        <f t="shared" si="6"/>
        <v>0</v>
      </c>
    </row>
    <row r="60" spans="1:18" x14ac:dyDescent="0.2">
      <c r="A60" s="392"/>
      <c r="B60" s="393"/>
      <c r="C60" s="394"/>
      <c r="D60" s="394"/>
      <c r="E60" s="395">
        <f t="shared" si="4"/>
        <v>0</v>
      </c>
      <c r="F60" s="404"/>
      <c r="G60" s="427"/>
      <c r="H60" s="427"/>
      <c r="I60" s="398"/>
      <c r="J60" s="398"/>
      <c r="K60" s="398"/>
      <c r="L60" s="398"/>
      <c r="M60" s="398"/>
      <c r="N60" s="398"/>
      <c r="O60" s="398"/>
      <c r="P60" s="398"/>
      <c r="Q60" s="694">
        <f t="shared" si="5"/>
        <v>0</v>
      </c>
      <c r="R60" s="395">
        <f t="shared" si="6"/>
        <v>0</v>
      </c>
    </row>
    <row r="61" spans="1:18" x14ac:dyDescent="0.2">
      <c r="A61" s="392"/>
      <c r="B61" s="393"/>
      <c r="C61" s="394"/>
      <c r="D61" s="394"/>
      <c r="E61" s="395">
        <f t="shared" si="4"/>
        <v>0</v>
      </c>
      <c r="F61" s="404"/>
      <c r="G61" s="427"/>
      <c r="H61" s="427"/>
      <c r="I61" s="398"/>
      <c r="J61" s="398"/>
      <c r="K61" s="398"/>
      <c r="L61" s="398"/>
      <c r="M61" s="398"/>
      <c r="N61" s="398"/>
      <c r="O61" s="398"/>
      <c r="P61" s="398"/>
      <c r="Q61" s="694">
        <f t="shared" si="5"/>
        <v>0</v>
      </c>
      <c r="R61" s="395">
        <f t="shared" si="6"/>
        <v>0</v>
      </c>
    </row>
    <row r="62" spans="1:18" x14ac:dyDescent="0.2">
      <c r="A62" s="392"/>
      <c r="B62" s="393"/>
      <c r="C62" s="394"/>
      <c r="D62" s="394"/>
      <c r="E62" s="395">
        <f t="shared" si="4"/>
        <v>0</v>
      </c>
      <c r="F62" s="404"/>
      <c r="G62" s="427"/>
      <c r="H62" s="427"/>
      <c r="I62" s="398"/>
      <c r="J62" s="398"/>
      <c r="K62" s="398"/>
      <c r="L62" s="398"/>
      <c r="M62" s="398"/>
      <c r="N62" s="398"/>
      <c r="O62" s="398"/>
      <c r="P62" s="398"/>
      <c r="Q62" s="694">
        <f t="shared" si="5"/>
        <v>0</v>
      </c>
      <c r="R62" s="395">
        <f t="shared" si="6"/>
        <v>0</v>
      </c>
    </row>
    <row r="63" spans="1:18" x14ac:dyDescent="0.2">
      <c r="A63" s="392"/>
      <c r="B63" s="393"/>
      <c r="C63" s="394"/>
      <c r="D63" s="394"/>
      <c r="E63" s="395">
        <f t="shared" si="4"/>
        <v>0</v>
      </c>
      <c r="F63" s="404"/>
      <c r="G63" s="427"/>
      <c r="H63" s="427"/>
      <c r="I63" s="398"/>
      <c r="J63" s="398"/>
      <c r="K63" s="398"/>
      <c r="L63" s="398"/>
      <c r="M63" s="398"/>
      <c r="N63" s="398"/>
      <c r="O63" s="398"/>
      <c r="P63" s="398"/>
      <c r="Q63" s="694">
        <f t="shared" si="5"/>
        <v>0</v>
      </c>
      <c r="R63" s="395">
        <f t="shared" si="6"/>
        <v>0</v>
      </c>
    </row>
    <row r="64" spans="1:18" x14ac:dyDescent="0.2">
      <c r="A64" s="392"/>
      <c r="B64" s="393"/>
      <c r="C64" s="394"/>
      <c r="D64" s="394"/>
      <c r="E64" s="395">
        <f t="shared" si="4"/>
        <v>0</v>
      </c>
      <c r="F64" s="404"/>
      <c r="G64" s="427"/>
      <c r="H64" s="427"/>
      <c r="I64" s="398"/>
      <c r="J64" s="398"/>
      <c r="K64" s="398"/>
      <c r="L64" s="398"/>
      <c r="M64" s="398"/>
      <c r="N64" s="398"/>
      <c r="O64" s="398"/>
      <c r="P64" s="398"/>
      <c r="Q64" s="694">
        <f t="shared" si="5"/>
        <v>0</v>
      </c>
      <c r="R64" s="395">
        <f t="shared" si="6"/>
        <v>0</v>
      </c>
    </row>
    <row r="65" spans="1:18" x14ac:dyDescent="0.2">
      <c r="A65" s="392"/>
      <c r="B65" s="393"/>
      <c r="C65" s="394"/>
      <c r="D65" s="394"/>
      <c r="E65" s="395">
        <f t="shared" si="4"/>
        <v>0</v>
      </c>
      <c r="F65" s="404"/>
      <c r="G65" s="427"/>
      <c r="H65" s="427"/>
      <c r="I65" s="398"/>
      <c r="J65" s="398"/>
      <c r="K65" s="398"/>
      <c r="L65" s="398"/>
      <c r="M65" s="398"/>
      <c r="N65" s="398"/>
      <c r="O65" s="398"/>
      <c r="P65" s="398"/>
      <c r="Q65" s="694">
        <f t="shared" si="5"/>
        <v>0</v>
      </c>
      <c r="R65" s="395">
        <f t="shared" si="6"/>
        <v>0</v>
      </c>
    </row>
    <row r="66" spans="1:18" x14ac:dyDescent="0.2">
      <c r="A66" s="392"/>
      <c r="B66" s="393"/>
      <c r="C66" s="394"/>
      <c r="D66" s="394"/>
      <c r="E66" s="395">
        <f t="shared" si="4"/>
        <v>0</v>
      </c>
      <c r="F66" s="404"/>
      <c r="G66" s="427"/>
      <c r="H66" s="427"/>
      <c r="I66" s="398"/>
      <c r="J66" s="398"/>
      <c r="K66" s="398"/>
      <c r="L66" s="398"/>
      <c r="M66" s="398"/>
      <c r="N66" s="398"/>
      <c r="O66" s="398"/>
      <c r="P66" s="398"/>
      <c r="Q66" s="694">
        <f t="shared" si="5"/>
        <v>0</v>
      </c>
      <c r="R66" s="395">
        <f t="shared" si="6"/>
        <v>0</v>
      </c>
    </row>
    <row r="67" spans="1:18" x14ac:dyDescent="0.2">
      <c r="A67" s="392"/>
      <c r="B67" s="393"/>
      <c r="C67" s="394"/>
      <c r="D67" s="394"/>
      <c r="E67" s="395">
        <f t="shared" si="4"/>
        <v>0</v>
      </c>
      <c r="F67" s="404"/>
      <c r="G67" s="427"/>
      <c r="H67" s="427"/>
      <c r="I67" s="398"/>
      <c r="J67" s="398"/>
      <c r="K67" s="398"/>
      <c r="L67" s="398"/>
      <c r="M67" s="398"/>
      <c r="N67" s="398"/>
      <c r="O67" s="398"/>
      <c r="P67" s="398"/>
      <c r="Q67" s="694">
        <f t="shared" si="5"/>
        <v>0</v>
      </c>
      <c r="R67" s="395">
        <f t="shared" si="6"/>
        <v>0</v>
      </c>
    </row>
    <row r="68" spans="1:18" x14ac:dyDescent="0.2">
      <c r="A68" s="392"/>
      <c r="B68" s="393"/>
      <c r="C68" s="394"/>
      <c r="D68" s="394"/>
      <c r="E68" s="395">
        <f t="shared" si="4"/>
        <v>0</v>
      </c>
      <c r="F68" s="404"/>
      <c r="G68" s="427"/>
      <c r="H68" s="427"/>
      <c r="I68" s="398"/>
      <c r="J68" s="398"/>
      <c r="K68" s="398"/>
      <c r="L68" s="398"/>
      <c r="M68" s="398"/>
      <c r="N68" s="398"/>
      <c r="O68" s="398"/>
      <c r="P68" s="398"/>
      <c r="Q68" s="694">
        <f t="shared" si="5"/>
        <v>0</v>
      </c>
      <c r="R68" s="395">
        <f t="shared" si="6"/>
        <v>0</v>
      </c>
    </row>
    <row r="69" spans="1:18" x14ac:dyDescent="0.2">
      <c r="A69" s="392"/>
      <c r="B69" s="393"/>
      <c r="C69" s="394"/>
      <c r="D69" s="394"/>
      <c r="E69" s="395">
        <f t="shared" si="4"/>
        <v>0</v>
      </c>
      <c r="F69" s="404"/>
      <c r="G69" s="427"/>
      <c r="H69" s="427"/>
      <c r="I69" s="398"/>
      <c r="J69" s="398"/>
      <c r="K69" s="398"/>
      <c r="L69" s="398"/>
      <c r="M69" s="398"/>
      <c r="N69" s="398"/>
      <c r="O69" s="398"/>
      <c r="P69" s="398"/>
      <c r="Q69" s="694">
        <f t="shared" si="5"/>
        <v>0</v>
      </c>
      <c r="R69" s="395">
        <f t="shared" si="6"/>
        <v>0</v>
      </c>
    </row>
    <row r="70" spans="1:18" x14ac:dyDescent="0.2">
      <c r="A70" s="392"/>
      <c r="B70" s="393"/>
      <c r="C70" s="394"/>
      <c r="D70" s="394"/>
      <c r="E70" s="395">
        <f t="shared" si="4"/>
        <v>0</v>
      </c>
      <c r="F70" s="404"/>
      <c r="G70" s="428"/>
      <c r="H70" s="428"/>
      <c r="I70" s="389"/>
      <c r="J70" s="398"/>
      <c r="K70" s="389"/>
      <c r="L70" s="389"/>
      <c r="M70" s="389"/>
      <c r="N70" s="398"/>
      <c r="O70" s="398"/>
      <c r="P70" s="389"/>
      <c r="Q70" s="694">
        <f t="shared" si="5"/>
        <v>0</v>
      </c>
      <c r="R70" s="395">
        <f t="shared" si="6"/>
        <v>0</v>
      </c>
    </row>
    <row r="71" spans="1:18" x14ac:dyDescent="0.2">
      <c r="A71" s="392"/>
      <c r="B71" s="393"/>
      <c r="C71" s="394"/>
      <c r="D71" s="394"/>
      <c r="E71" s="395">
        <f t="shared" si="4"/>
        <v>0</v>
      </c>
      <c r="F71" s="404"/>
      <c r="G71" s="429"/>
      <c r="H71" s="429"/>
      <c r="I71" s="398"/>
      <c r="J71" s="398"/>
      <c r="K71" s="398">
        <v>0</v>
      </c>
      <c r="L71" s="398"/>
      <c r="M71" s="398"/>
      <c r="N71" s="398"/>
      <c r="O71" s="398"/>
      <c r="P71" s="398"/>
      <c r="Q71" s="694">
        <f t="shared" si="5"/>
        <v>0</v>
      </c>
      <c r="R71" s="395">
        <f t="shared" si="6"/>
        <v>0</v>
      </c>
    </row>
    <row r="72" spans="1:18" x14ac:dyDescent="0.2">
      <c r="A72" s="392"/>
      <c r="B72" s="393"/>
      <c r="C72" s="394"/>
      <c r="D72" s="394"/>
      <c r="E72" s="395">
        <f t="shared" si="4"/>
        <v>0</v>
      </c>
      <c r="F72" s="404"/>
      <c r="G72" s="429"/>
      <c r="H72" s="429"/>
      <c r="I72" s="398"/>
      <c r="J72" s="398"/>
      <c r="K72" s="398"/>
      <c r="L72" s="398"/>
      <c r="M72" s="398"/>
      <c r="N72" s="398"/>
      <c r="O72" s="398"/>
      <c r="P72" s="398"/>
      <c r="Q72" s="694">
        <f t="shared" ref="Q72:Q84" si="7">IF(ISERROR((SUM(I72+L72+J72+M72+K72)*12+(P72+O72))*(100+$K$9+$K$10)%+(N72*12)),0,((SUM(I72+K72+J72+M72)*12+(O72+P72))*(100+$K$9+$K$10)%+(N72*12)))</f>
        <v>0</v>
      </c>
      <c r="R72" s="395">
        <f t="shared" si="6"/>
        <v>0</v>
      </c>
    </row>
    <row r="73" spans="1:18" x14ac:dyDescent="0.2">
      <c r="A73" s="392"/>
      <c r="B73" s="393"/>
      <c r="C73" s="394"/>
      <c r="D73" s="394"/>
      <c r="E73" s="395">
        <f t="shared" si="4"/>
        <v>0</v>
      </c>
      <c r="F73" s="404"/>
      <c r="G73" s="429"/>
      <c r="H73" s="429"/>
      <c r="I73" s="398"/>
      <c r="J73" s="398"/>
      <c r="K73" s="398"/>
      <c r="L73" s="398"/>
      <c r="M73" s="398"/>
      <c r="N73" s="398"/>
      <c r="O73" s="398"/>
      <c r="P73" s="398"/>
      <c r="Q73" s="694">
        <f t="shared" si="7"/>
        <v>0</v>
      </c>
      <c r="R73" s="395">
        <f t="shared" si="6"/>
        <v>0</v>
      </c>
    </row>
    <row r="74" spans="1:18" x14ac:dyDescent="0.2">
      <c r="A74" s="392"/>
      <c r="B74" s="393"/>
      <c r="C74" s="394"/>
      <c r="D74" s="394"/>
      <c r="E74" s="395">
        <f t="shared" si="4"/>
        <v>0</v>
      </c>
      <c r="F74" s="404"/>
      <c r="G74" s="429"/>
      <c r="H74" s="429"/>
      <c r="I74" s="398"/>
      <c r="J74" s="398"/>
      <c r="K74" s="398"/>
      <c r="L74" s="398"/>
      <c r="M74" s="398"/>
      <c r="N74" s="398"/>
      <c r="O74" s="398"/>
      <c r="P74" s="398"/>
      <c r="Q74" s="694">
        <f t="shared" si="7"/>
        <v>0</v>
      </c>
      <c r="R74" s="395">
        <f t="shared" si="6"/>
        <v>0</v>
      </c>
    </row>
    <row r="75" spans="1:18" x14ac:dyDescent="0.2">
      <c r="A75" s="392"/>
      <c r="B75" s="393"/>
      <c r="C75" s="394"/>
      <c r="D75" s="394"/>
      <c r="E75" s="395">
        <f t="shared" si="4"/>
        <v>0</v>
      </c>
      <c r="F75" s="404"/>
      <c r="G75" s="429"/>
      <c r="H75" s="429"/>
      <c r="I75" s="398"/>
      <c r="J75" s="398"/>
      <c r="K75" s="398"/>
      <c r="L75" s="398"/>
      <c r="M75" s="398"/>
      <c r="N75" s="398"/>
      <c r="O75" s="398"/>
      <c r="P75" s="398"/>
      <c r="Q75" s="694">
        <f t="shared" si="7"/>
        <v>0</v>
      </c>
      <c r="R75" s="395">
        <f t="shared" si="6"/>
        <v>0</v>
      </c>
    </row>
    <row r="76" spans="1:18" x14ac:dyDescent="0.2">
      <c r="A76" s="392"/>
      <c r="B76" s="393"/>
      <c r="C76" s="394"/>
      <c r="D76" s="394"/>
      <c r="E76" s="395">
        <f t="shared" si="4"/>
        <v>0</v>
      </c>
      <c r="F76" s="404"/>
      <c r="G76" s="429"/>
      <c r="H76" s="429"/>
      <c r="I76" s="398"/>
      <c r="J76" s="398"/>
      <c r="K76" s="398"/>
      <c r="L76" s="398"/>
      <c r="M76" s="398"/>
      <c r="N76" s="398"/>
      <c r="O76" s="398"/>
      <c r="P76" s="398"/>
      <c r="Q76" s="694">
        <f t="shared" si="7"/>
        <v>0</v>
      </c>
      <c r="R76" s="395">
        <f t="shared" si="6"/>
        <v>0</v>
      </c>
    </row>
    <row r="77" spans="1:18" x14ac:dyDescent="0.2">
      <c r="A77" s="392"/>
      <c r="B77" s="393"/>
      <c r="C77" s="394"/>
      <c r="D77" s="394"/>
      <c r="E77" s="395">
        <f t="shared" si="4"/>
        <v>0</v>
      </c>
      <c r="F77" s="404"/>
      <c r="G77" s="429"/>
      <c r="H77" s="429"/>
      <c r="I77" s="398"/>
      <c r="J77" s="398"/>
      <c r="K77" s="398"/>
      <c r="L77" s="398"/>
      <c r="M77" s="398"/>
      <c r="N77" s="398"/>
      <c r="O77" s="398"/>
      <c r="P77" s="398"/>
      <c r="Q77" s="694">
        <f t="shared" si="7"/>
        <v>0</v>
      </c>
      <c r="R77" s="395">
        <f t="shared" si="6"/>
        <v>0</v>
      </c>
    </row>
    <row r="78" spans="1:18" x14ac:dyDescent="0.2">
      <c r="A78" s="392"/>
      <c r="B78" s="393"/>
      <c r="C78" s="394"/>
      <c r="D78" s="394"/>
      <c r="E78" s="395">
        <f t="shared" si="4"/>
        <v>0</v>
      </c>
      <c r="F78" s="404"/>
      <c r="G78" s="429"/>
      <c r="H78" s="429"/>
      <c r="I78" s="398"/>
      <c r="J78" s="398"/>
      <c r="K78" s="398"/>
      <c r="L78" s="398"/>
      <c r="M78" s="398"/>
      <c r="N78" s="398"/>
      <c r="O78" s="398"/>
      <c r="P78" s="398"/>
      <c r="Q78" s="694">
        <f t="shared" si="7"/>
        <v>0</v>
      </c>
      <c r="R78" s="395">
        <f t="shared" si="6"/>
        <v>0</v>
      </c>
    </row>
    <row r="79" spans="1:18" x14ac:dyDescent="0.2">
      <c r="A79" s="392"/>
      <c r="B79" s="393"/>
      <c r="C79" s="394"/>
      <c r="D79" s="394"/>
      <c r="E79" s="395">
        <f t="shared" si="4"/>
        <v>0</v>
      </c>
      <c r="F79" s="404"/>
      <c r="G79" s="429"/>
      <c r="H79" s="429"/>
      <c r="I79" s="398"/>
      <c r="J79" s="398"/>
      <c r="K79" s="398"/>
      <c r="L79" s="398"/>
      <c r="M79" s="398"/>
      <c r="N79" s="398"/>
      <c r="O79" s="398"/>
      <c r="P79" s="398"/>
      <c r="Q79" s="694">
        <f t="shared" si="7"/>
        <v>0</v>
      </c>
      <c r="R79" s="395">
        <f t="shared" si="6"/>
        <v>0</v>
      </c>
    </row>
    <row r="80" spans="1:18" x14ac:dyDescent="0.2">
      <c r="A80" s="392"/>
      <c r="B80" s="393"/>
      <c r="C80" s="394"/>
      <c r="D80" s="394"/>
      <c r="E80" s="395">
        <f t="shared" si="4"/>
        <v>0</v>
      </c>
      <c r="F80" s="404"/>
      <c r="G80" s="429"/>
      <c r="H80" s="429"/>
      <c r="I80" s="398"/>
      <c r="J80" s="398"/>
      <c r="K80" s="398"/>
      <c r="L80" s="398"/>
      <c r="M80" s="398"/>
      <c r="N80" s="398"/>
      <c r="O80" s="398"/>
      <c r="P80" s="398"/>
      <c r="Q80" s="694">
        <f t="shared" si="7"/>
        <v>0</v>
      </c>
      <c r="R80" s="395">
        <f t="shared" si="6"/>
        <v>0</v>
      </c>
    </row>
    <row r="81" spans="1:18" x14ac:dyDescent="0.2">
      <c r="A81" s="392"/>
      <c r="B81" s="393"/>
      <c r="C81" s="394"/>
      <c r="D81" s="394"/>
      <c r="E81" s="395">
        <f t="shared" si="4"/>
        <v>0</v>
      </c>
      <c r="F81" s="404"/>
      <c r="G81" s="429"/>
      <c r="H81" s="429"/>
      <c r="I81" s="398"/>
      <c r="J81" s="398"/>
      <c r="K81" s="398"/>
      <c r="L81" s="398"/>
      <c r="M81" s="398"/>
      <c r="N81" s="398"/>
      <c r="O81" s="398"/>
      <c r="P81" s="398"/>
      <c r="Q81" s="694">
        <f t="shared" si="7"/>
        <v>0</v>
      </c>
      <c r="R81" s="395">
        <f t="shared" si="6"/>
        <v>0</v>
      </c>
    </row>
    <row r="82" spans="1:18" x14ac:dyDescent="0.2">
      <c r="A82" s="392"/>
      <c r="B82" s="393"/>
      <c r="C82" s="394"/>
      <c r="D82" s="394"/>
      <c r="E82" s="395">
        <f t="shared" si="4"/>
        <v>0</v>
      </c>
      <c r="F82" s="404"/>
      <c r="G82" s="429"/>
      <c r="H82" s="429"/>
      <c r="I82" s="398"/>
      <c r="J82" s="398"/>
      <c r="K82" s="398"/>
      <c r="L82" s="398"/>
      <c r="M82" s="398"/>
      <c r="N82" s="398"/>
      <c r="O82" s="398"/>
      <c r="P82" s="398"/>
      <c r="Q82" s="694">
        <f t="shared" si="7"/>
        <v>0</v>
      </c>
      <c r="R82" s="395">
        <f t="shared" si="6"/>
        <v>0</v>
      </c>
    </row>
    <row r="83" spans="1:18" x14ac:dyDescent="0.2">
      <c r="A83" s="392"/>
      <c r="B83" s="393"/>
      <c r="C83" s="394"/>
      <c r="D83" s="394"/>
      <c r="E83" s="395">
        <f t="shared" si="4"/>
        <v>0</v>
      </c>
      <c r="F83" s="404"/>
      <c r="G83" s="429"/>
      <c r="H83" s="429"/>
      <c r="I83" s="398"/>
      <c r="J83" s="398"/>
      <c r="K83" s="398"/>
      <c r="L83" s="398"/>
      <c r="M83" s="398"/>
      <c r="N83" s="398"/>
      <c r="O83" s="398"/>
      <c r="P83" s="398"/>
      <c r="Q83" s="694">
        <f t="shared" si="7"/>
        <v>0</v>
      </c>
      <c r="R83" s="395">
        <f t="shared" si="6"/>
        <v>0</v>
      </c>
    </row>
    <row r="84" spans="1:18" ht="13.5" thickBot="1" x14ac:dyDescent="0.25">
      <c r="A84" s="430"/>
      <c r="B84" s="431"/>
      <c r="C84" s="432"/>
      <c r="D84" s="432"/>
      <c r="E84" s="408">
        <f t="shared" si="4"/>
        <v>0</v>
      </c>
      <c r="F84" s="433"/>
      <c r="G84" s="434"/>
      <c r="H84" s="434"/>
      <c r="I84" s="435"/>
      <c r="J84" s="398"/>
      <c r="K84" s="398"/>
      <c r="L84" s="398"/>
      <c r="M84" s="398"/>
      <c r="N84" s="398"/>
      <c r="O84" s="398"/>
      <c r="P84" s="398"/>
      <c r="Q84" s="694">
        <f t="shared" si="7"/>
        <v>0</v>
      </c>
      <c r="R84" s="395">
        <f t="shared" si="6"/>
        <v>0</v>
      </c>
    </row>
    <row r="85" spans="1:18" ht="13.5" thickBot="1" x14ac:dyDescent="0.25">
      <c r="A85" s="436" t="s">
        <v>242</v>
      </c>
      <c r="B85" s="437">
        <f>IF(ISERROR(SUM(B55:B84)),0,(SUM(B55:B84)))</f>
        <v>0</v>
      </c>
      <c r="C85" s="438">
        <f>IF(ISERROR(SUM(C55:C84)/B85),0,((SUM(C55:C84)/B85)))</f>
        <v>0</v>
      </c>
      <c r="D85" s="696">
        <f>SUM(D55:D84)</f>
        <v>0</v>
      </c>
      <c r="E85" s="439">
        <f>IFERROR(D85/B85,0)</f>
        <v>0</v>
      </c>
      <c r="F85" s="440">
        <f>SUM(F55:F84)</f>
        <v>0</v>
      </c>
      <c r="G85" s="697"/>
      <c r="H85" s="697"/>
      <c r="I85" s="416">
        <f>IF(ISERROR(SUM(I55:I84)/F85),0,(SUM(I55:I84)/F85))</f>
        <v>0</v>
      </c>
      <c r="J85" s="416">
        <f>IF(ISERROR(SUM(J55:J84)/F85),0,(SUM(J55:J84)/F85))</f>
        <v>0</v>
      </c>
      <c r="K85" s="416">
        <f>IF(ISERROR(SUM(K55:K84)/F85),0,(SUM(K55:K84)/F85))</f>
        <v>0</v>
      </c>
      <c r="L85" s="416">
        <f>IF(ISERROR(SUM(L55:L84)/F85),0,(SUM(L55:L84)/F85))</f>
        <v>0</v>
      </c>
      <c r="M85" s="416">
        <f>IF(ISERROR(SUM(M55:M84)/F85),0,(SUM(M55:M84)/F85))</f>
        <v>0</v>
      </c>
      <c r="N85" s="416">
        <f>IF(ISERROR(SUM(N55:N84)/F85),0,(SUM(N55:N84)/F85))</f>
        <v>0</v>
      </c>
      <c r="O85" s="416">
        <f>IF(ISERROR(SUM(O55:O84)/F85),0,(SUM(O55:O84)/F85))</f>
        <v>0</v>
      </c>
      <c r="P85" s="416">
        <f>IF(ISERROR(SUM(P55:P84)/F85),0,(SUM(P55:P84)/F85))</f>
        <v>0</v>
      </c>
      <c r="Q85" s="416">
        <f>SUM(Q55:Q84)</f>
        <v>0</v>
      </c>
      <c r="R85" s="439">
        <f>IFERROR(SUM(Q85/F85),0)</f>
        <v>0</v>
      </c>
    </row>
    <row r="86" spans="1:18" ht="13.5" thickBot="1" x14ac:dyDescent="0.25">
      <c r="A86" s="417"/>
      <c r="B86" s="441"/>
      <c r="C86" s="442"/>
      <c r="D86" s="443"/>
      <c r="E86" s="444"/>
      <c r="F86" s="445"/>
      <c r="G86" s="446"/>
      <c r="H86" s="446"/>
      <c r="I86" s="447"/>
      <c r="J86" s="447"/>
      <c r="K86" s="447"/>
      <c r="L86" s="447"/>
      <c r="M86" s="447"/>
      <c r="N86" s="447"/>
      <c r="O86" s="447"/>
      <c r="P86" s="447"/>
      <c r="Q86" s="421" t="s">
        <v>243</v>
      </c>
      <c r="R86" s="448" t="str">
        <f>IFERROR(R85*100/E85-100,"")</f>
        <v/>
      </c>
    </row>
    <row r="87" spans="1:18" ht="13.5" thickBot="1" x14ac:dyDescent="0.25">
      <c r="A87" s="417"/>
      <c r="B87" s="441"/>
      <c r="C87" s="423"/>
      <c r="D87" s="443"/>
      <c r="E87" s="449"/>
      <c r="F87" s="445"/>
      <c r="G87" s="446"/>
      <c r="H87" s="446"/>
      <c r="I87" s="447"/>
      <c r="J87" s="447"/>
      <c r="K87" s="447"/>
      <c r="L87" s="447"/>
      <c r="M87" s="447"/>
      <c r="N87" s="447"/>
      <c r="O87" s="447"/>
      <c r="P87" s="447"/>
      <c r="Q87" s="423"/>
      <c r="R87" s="450"/>
    </row>
    <row r="88" spans="1:18" ht="13.5" thickBot="1" x14ac:dyDescent="0.25">
      <c r="A88" s="422" t="s">
        <v>245</v>
      </c>
      <c r="B88" s="440">
        <f>IF(ISERROR(B85+B52),0,(B85+B52))</f>
        <v>0</v>
      </c>
      <c r="C88" s="451">
        <f>IF(ISERROR(((C52*B52)+(C85*B85))/B88),0,(((C52*B52)+(C85*B85))/B88))</f>
        <v>0</v>
      </c>
      <c r="D88" s="415"/>
      <c r="E88" s="439">
        <f>IF(ISERROR(SUM(D17:D37,D55:D84)/B88),0,(SUM(D17:D37,D55:D84)/B88))</f>
        <v>0</v>
      </c>
      <c r="F88" s="410">
        <f>F85+F52</f>
        <v>0</v>
      </c>
      <c r="G88" s="415"/>
      <c r="H88" s="415"/>
      <c r="I88" s="452" t="str">
        <f>IF(ISERROR(((I52*F52)+(I85*F85))/F88),"",(((I52*F52)+(I85*F85))/F88))</f>
        <v/>
      </c>
      <c r="J88" s="452">
        <f>IF(ISERROR(((J52*F52)+(J85*F85))/F88),0,(((J52*F52)+(J85*F85))/F88))</f>
        <v>0</v>
      </c>
      <c r="K88" s="452">
        <f>IF(ISERROR(((K52*F52)+(K85*F85))/F88),0,(((K52*F52)+(K85*F85))/F88))</f>
        <v>0</v>
      </c>
      <c r="L88" s="452">
        <f>IF(ISERROR(((L52*F52)+(L85*F85))/F88),0,(((L52*F52)+(L85*F85))/F88))</f>
        <v>0</v>
      </c>
      <c r="M88" s="452">
        <f>IF(ISERROR(((M52*F52)+(M85*F85))/F88),0,(((M52*F52)+(M85*F85))/F88))</f>
        <v>0</v>
      </c>
      <c r="N88" s="452">
        <f>IF(ISERROR(((N52*F52)+(N85*F85))/F88),0,(((N52*F52)+(N85*F85))/F88))</f>
        <v>0</v>
      </c>
      <c r="O88" s="452">
        <f>IF(ISERROR(((O52*F52)+(O85*F85))/F88),0,(((O52*F52)+(O85*F85))/F88))</f>
        <v>0</v>
      </c>
      <c r="P88" s="452">
        <f>IF(ISERROR(((P52*F52)+(P85*F85))/F88),0,(((P52*F52)+(P85*F85))/F88))</f>
        <v>0</v>
      </c>
      <c r="Q88" s="453">
        <f>Q85+Q52</f>
        <v>0</v>
      </c>
      <c r="R88" s="503">
        <f>IFERROR(Q88/F88,0)</f>
        <v>0</v>
      </c>
    </row>
    <row r="89" spans="1:18" ht="13.5" thickBot="1" x14ac:dyDescent="0.25">
      <c r="A89" s="417"/>
      <c r="B89" s="418"/>
      <c r="F89" s="454"/>
      <c r="G89" s="455"/>
      <c r="Q89" s="377"/>
      <c r="R89" s="450"/>
    </row>
    <row r="90" spans="1:18" ht="13.5" thickBot="1" x14ac:dyDescent="0.25">
      <c r="A90" s="422" t="s">
        <v>246</v>
      </c>
      <c r="B90" s="418"/>
      <c r="F90" s="418"/>
    </row>
    <row r="91" spans="1:18" x14ac:dyDescent="0.2">
      <c r="A91" s="456"/>
      <c r="B91" s="457"/>
      <c r="C91" s="458"/>
      <c r="D91" s="458"/>
      <c r="E91" s="459">
        <f t="shared" ref="E91:E94" si="8">IF(ISERROR(D91/B91),0,(D91/B91))</f>
        <v>0</v>
      </c>
      <c r="F91" s="424"/>
      <c r="G91" s="460"/>
      <c r="H91" s="460"/>
      <c r="I91" s="390"/>
      <c r="J91" s="390"/>
      <c r="K91" s="390"/>
      <c r="L91" s="390"/>
      <c r="M91" s="390"/>
      <c r="N91" s="390"/>
      <c r="O91" s="390"/>
      <c r="P91" s="426"/>
      <c r="Q91" s="459">
        <f t="shared" ref="Q91:Q94" si="9">IF(ISERROR((SUM(I91+L91+J91+M91+K91)*12+(P91+O91))*(100+$K$9+$K$10)%+(N91*12)),0,((SUM(I91+K91+L91+J91+M91)*12+(O91+P91))*(100+$K$9+$K$10)%+(N91*12)))</f>
        <v>0</v>
      </c>
      <c r="R91" s="386">
        <f t="shared" ref="R91:R94" si="10">IF(ISERROR(Q91/F91),0,(Q91/F91))</f>
        <v>0</v>
      </c>
    </row>
    <row r="92" spans="1:18" x14ac:dyDescent="0.2">
      <c r="A92" s="461"/>
      <c r="B92" s="393"/>
      <c r="C92" s="394"/>
      <c r="D92" s="394"/>
      <c r="E92" s="395">
        <f t="shared" si="8"/>
        <v>0</v>
      </c>
      <c r="F92" s="396"/>
      <c r="G92" s="427"/>
      <c r="H92" s="427"/>
      <c r="I92" s="398"/>
      <c r="J92" s="398"/>
      <c r="K92" s="398"/>
      <c r="L92" s="398"/>
      <c r="M92" s="398"/>
      <c r="N92" s="398"/>
      <c r="O92" s="398"/>
      <c r="P92" s="398"/>
      <c r="Q92" s="694">
        <f t="shared" si="9"/>
        <v>0</v>
      </c>
      <c r="R92" s="395">
        <f t="shared" si="10"/>
        <v>0</v>
      </c>
    </row>
    <row r="93" spans="1:18" x14ac:dyDescent="0.2">
      <c r="A93" s="461"/>
      <c r="B93" s="393"/>
      <c r="C93" s="394"/>
      <c r="D93" s="394"/>
      <c r="E93" s="395">
        <f t="shared" si="8"/>
        <v>0</v>
      </c>
      <c r="F93" s="396"/>
      <c r="G93" s="427"/>
      <c r="H93" s="427"/>
      <c r="I93" s="398"/>
      <c r="J93" s="398"/>
      <c r="K93" s="398"/>
      <c r="L93" s="398"/>
      <c r="M93" s="398"/>
      <c r="N93" s="398"/>
      <c r="O93" s="398"/>
      <c r="P93" s="398"/>
      <c r="Q93" s="694">
        <f t="shared" si="9"/>
        <v>0</v>
      </c>
      <c r="R93" s="395">
        <f t="shared" si="10"/>
        <v>0</v>
      </c>
    </row>
    <row r="94" spans="1:18" ht="13.5" thickBot="1" x14ac:dyDescent="0.25">
      <c r="A94" s="430"/>
      <c r="B94" s="431">
        <v>0</v>
      </c>
      <c r="C94" s="432"/>
      <c r="D94" s="432"/>
      <c r="E94" s="779">
        <f t="shared" si="8"/>
        <v>0</v>
      </c>
      <c r="F94" s="790"/>
      <c r="G94" s="462"/>
      <c r="H94" s="462"/>
      <c r="I94" s="435"/>
      <c r="J94" s="435"/>
      <c r="K94" s="435"/>
      <c r="L94" s="435"/>
      <c r="M94" s="435"/>
      <c r="N94" s="435"/>
      <c r="O94" s="435"/>
      <c r="P94" s="435"/>
      <c r="Q94" s="695">
        <f t="shared" si="9"/>
        <v>0</v>
      </c>
      <c r="R94" s="779">
        <f t="shared" si="10"/>
        <v>0</v>
      </c>
    </row>
    <row r="95" spans="1:18" ht="13.5" thickBot="1" x14ac:dyDescent="0.25">
      <c r="A95" s="463" t="s">
        <v>247</v>
      </c>
      <c r="B95" s="437">
        <f>SUM(B91:B94)</f>
        <v>0</v>
      </c>
      <c r="C95" s="464">
        <f>IF(ISERROR(SUM(C91:C94)/B95),0,((SUM(C91:C94)/B95)))</f>
        <v>0</v>
      </c>
      <c r="D95" s="696">
        <f>SUM(D91:D94)</f>
        <v>0</v>
      </c>
      <c r="E95" s="465">
        <f>IFERROR(D95/B95,0)</f>
        <v>0</v>
      </c>
      <c r="F95" s="437">
        <f>SUM(F91:F94)</f>
        <v>0</v>
      </c>
      <c r="G95" s="466"/>
      <c r="H95" s="466"/>
      <c r="I95" s="466">
        <f>IF(ISERROR(SUM(I91:I94)/F95),0,(SUM(I91:I94)/F95))</f>
        <v>0</v>
      </c>
      <c r="J95" s="466">
        <f>IF(ISERROR(SUM(J91:J94)/F95),0,(SUM(J91:J94)/F95))</f>
        <v>0</v>
      </c>
      <c r="K95" s="466">
        <f>IF(ISERROR(SUM(K91:K94)/F95),0,(SUM(K91:K94)/F95))</f>
        <v>0</v>
      </c>
      <c r="L95" s="466">
        <f>IF(ISERROR(SUM(L91:L94)/F95),0,(SUM(L91:L94)/F95))</f>
        <v>0</v>
      </c>
      <c r="M95" s="466">
        <f>IF(ISERROR(SUM(M91:M94)/F95),0,(SUM(M91:M94)/F95))</f>
        <v>0</v>
      </c>
      <c r="N95" s="466">
        <f>IF(ISERROR(SUM(N91:N94)/F95),0,(SUM(N91:N94)/F95))</f>
        <v>0</v>
      </c>
      <c r="O95" s="466">
        <f>IF(ISERROR(SUM(O91:O94)/F95),0,(SUM(O91:O94)/F95))</f>
        <v>0</v>
      </c>
      <c r="P95" s="466">
        <f>IF(ISERROR(SUM(P91:P94)/F95),0,(SUM(P91:P94)/F95))</f>
        <v>0</v>
      </c>
      <c r="Q95" s="466">
        <f>SUM(Q91:Q94)</f>
        <v>0</v>
      </c>
      <c r="R95" s="786">
        <f>IFERROR(SUM(Q95/F95),0)</f>
        <v>0</v>
      </c>
    </row>
    <row r="96" spans="1:18" ht="13.5" thickBot="1" x14ac:dyDescent="0.25">
      <c r="A96" s="422"/>
      <c r="B96" s="467"/>
      <c r="C96" s="442"/>
      <c r="D96" s="443"/>
      <c r="E96" s="444"/>
      <c r="F96" s="418"/>
      <c r="Q96" s="421" t="s">
        <v>243</v>
      </c>
      <c r="R96" s="448" t="str">
        <f>IFERROR(R95*100/E95-100,"")</f>
        <v/>
      </c>
    </row>
    <row r="97" spans="1:18" ht="13.5" thickBot="1" x14ac:dyDescent="0.25">
      <c r="A97" s="422" t="s">
        <v>248</v>
      </c>
      <c r="B97" s="418"/>
      <c r="F97" s="418"/>
    </row>
    <row r="98" spans="1:18" x14ac:dyDescent="0.2">
      <c r="A98" s="383"/>
      <c r="B98" s="457"/>
      <c r="C98" s="458"/>
      <c r="D98" s="468"/>
      <c r="E98" s="386">
        <f t="shared" ref="E98:E104" si="11">IF(ISERROR(D98/B98),0,(D98/B98))</f>
        <v>0</v>
      </c>
      <c r="F98" s="424"/>
      <c r="G98" s="460"/>
      <c r="H98" s="460"/>
      <c r="I98" s="390"/>
      <c r="J98" s="390"/>
      <c r="K98" s="390"/>
      <c r="L98" s="390"/>
      <c r="M98" s="390"/>
      <c r="N98" s="390"/>
      <c r="O98" s="390"/>
      <c r="P98" s="390"/>
      <c r="Q98" s="459">
        <f t="shared" ref="Q98:Q104" si="12">IF(ISERROR((SUM(I98+L98+J98+M98+K98)*12+(P98+O98))*(100+$K$9+$K$10)%+(N98*12)),0,((SUM(I98+K98+L98+J98+M98)*12+(O98+P98))*(100+$K$9+$K$10)%+(N98*12)))</f>
        <v>0</v>
      </c>
      <c r="R98" s="386">
        <f t="shared" ref="R98:R104" si="13">IF(ISERROR(Q98/F98),0,(Q98/F98))</f>
        <v>0</v>
      </c>
    </row>
    <row r="99" spans="1:18" x14ac:dyDescent="0.2">
      <c r="A99" s="399"/>
      <c r="B99" s="393"/>
      <c r="C99" s="394"/>
      <c r="D99" s="469"/>
      <c r="E99" s="395">
        <f t="shared" si="11"/>
        <v>0</v>
      </c>
      <c r="F99" s="404"/>
      <c r="G99" s="470"/>
      <c r="H99" s="470"/>
      <c r="I99" s="398"/>
      <c r="J99" s="398"/>
      <c r="K99" s="398"/>
      <c r="L99" s="398"/>
      <c r="M99" s="398"/>
      <c r="N99" s="398"/>
      <c r="O99" s="398"/>
      <c r="P99" s="398"/>
      <c r="Q99" s="694">
        <f t="shared" si="12"/>
        <v>0</v>
      </c>
      <c r="R99" s="395">
        <f t="shared" si="13"/>
        <v>0</v>
      </c>
    </row>
    <row r="100" spans="1:18" x14ac:dyDescent="0.2">
      <c r="A100" s="399"/>
      <c r="B100" s="393"/>
      <c r="C100" s="394"/>
      <c r="D100" s="469"/>
      <c r="E100" s="395">
        <f t="shared" si="11"/>
        <v>0</v>
      </c>
      <c r="F100" s="404"/>
      <c r="G100" s="470"/>
      <c r="H100" s="470"/>
      <c r="I100" s="398"/>
      <c r="J100" s="398"/>
      <c r="K100" s="398"/>
      <c r="L100" s="398"/>
      <c r="M100" s="398"/>
      <c r="N100" s="398"/>
      <c r="O100" s="398"/>
      <c r="P100" s="398"/>
      <c r="Q100" s="694">
        <f t="shared" si="12"/>
        <v>0</v>
      </c>
      <c r="R100" s="395">
        <f t="shared" si="13"/>
        <v>0</v>
      </c>
    </row>
    <row r="101" spans="1:18" x14ac:dyDescent="0.2">
      <c r="A101" s="471"/>
      <c r="B101" s="393"/>
      <c r="C101" s="394"/>
      <c r="D101" s="469"/>
      <c r="E101" s="395">
        <f t="shared" si="11"/>
        <v>0</v>
      </c>
      <c r="F101" s="404"/>
      <c r="G101" s="470"/>
      <c r="H101" s="470"/>
      <c r="I101" s="398"/>
      <c r="J101" s="398"/>
      <c r="K101" s="398"/>
      <c r="L101" s="398"/>
      <c r="M101" s="398"/>
      <c r="N101" s="398"/>
      <c r="O101" s="398"/>
      <c r="P101" s="398"/>
      <c r="Q101" s="694">
        <f t="shared" si="12"/>
        <v>0</v>
      </c>
      <c r="R101" s="395">
        <f t="shared" si="13"/>
        <v>0</v>
      </c>
    </row>
    <row r="102" spans="1:18" x14ac:dyDescent="0.2">
      <c r="A102" s="472"/>
      <c r="B102" s="393"/>
      <c r="C102" s="394"/>
      <c r="D102" s="469"/>
      <c r="E102" s="395">
        <f t="shared" si="11"/>
        <v>0</v>
      </c>
      <c r="F102" s="404"/>
      <c r="G102" s="470"/>
      <c r="H102" s="470"/>
      <c r="I102" s="398"/>
      <c r="J102" s="398"/>
      <c r="K102" s="398"/>
      <c r="L102" s="398"/>
      <c r="M102" s="398"/>
      <c r="N102" s="398"/>
      <c r="O102" s="398"/>
      <c r="P102" s="398"/>
      <c r="Q102" s="694">
        <f t="shared" si="12"/>
        <v>0</v>
      </c>
      <c r="R102" s="395">
        <f t="shared" si="13"/>
        <v>0</v>
      </c>
    </row>
    <row r="103" spans="1:18" x14ac:dyDescent="0.2">
      <c r="A103" s="472" t="s">
        <v>249</v>
      </c>
      <c r="B103" s="406"/>
      <c r="C103" s="407"/>
      <c r="D103" s="473"/>
      <c r="E103" s="395">
        <f t="shared" si="11"/>
        <v>0</v>
      </c>
      <c r="F103" s="404"/>
      <c r="G103" s="470"/>
      <c r="H103" s="470"/>
      <c r="I103" s="398"/>
      <c r="J103" s="398"/>
      <c r="K103" s="398"/>
      <c r="L103" s="398"/>
      <c r="M103" s="398"/>
      <c r="N103" s="398"/>
      <c r="O103" s="398"/>
      <c r="P103" s="398"/>
      <c r="Q103" s="694">
        <f t="shared" si="12"/>
        <v>0</v>
      </c>
      <c r="R103" s="395">
        <f t="shared" si="13"/>
        <v>0</v>
      </c>
    </row>
    <row r="104" spans="1:18" ht="13.5" thickBot="1" x14ac:dyDescent="0.25">
      <c r="A104" s="474"/>
      <c r="B104" s="431"/>
      <c r="C104" s="407"/>
      <c r="D104" s="473"/>
      <c r="E104" s="408">
        <f t="shared" si="11"/>
        <v>0</v>
      </c>
      <c r="F104" s="433"/>
      <c r="G104" s="475"/>
      <c r="H104" s="475"/>
      <c r="I104" s="435"/>
      <c r="J104" s="435"/>
      <c r="K104" s="435"/>
      <c r="L104" s="435"/>
      <c r="M104" s="435"/>
      <c r="N104" s="435"/>
      <c r="O104" s="435"/>
      <c r="P104" s="435"/>
      <c r="Q104" s="695">
        <f t="shared" si="12"/>
        <v>0</v>
      </c>
      <c r="R104" s="779">
        <f t="shared" si="13"/>
        <v>0</v>
      </c>
    </row>
    <row r="105" spans="1:18" ht="13.5" thickBot="1" x14ac:dyDescent="0.25">
      <c r="A105" s="476" t="s">
        <v>250</v>
      </c>
      <c r="B105" s="440">
        <f>SUM(B98:B104)</f>
        <v>0</v>
      </c>
      <c r="C105" s="477">
        <f>IF(ISERROR(SUM(C98:C104)/B105),0,((SUM(C98:C104)/B105)))</f>
        <v>0</v>
      </c>
      <c r="D105" s="451">
        <f>SUM(D98:D104)</f>
        <v>0</v>
      </c>
      <c r="E105" s="439">
        <f>IFERROR(D105/B105,0)</f>
        <v>0</v>
      </c>
      <c r="F105" s="478">
        <f>SUM(F98:F104)</f>
        <v>0</v>
      </c>
      <c r="G105" s="479"/>
      <c r="H105" s="479"/>
      <c r="I105" s="480">
        <f>IF(ISERROR(SUM(I98:I104)/F105),0,(SUM(I98:I104)/F105))</f>
        <v>0</v>
      </c>
      <c r="J105" s="480">
        <f>IF(ISERROR(SUM(J98:J104)/F105),0,(SUM(J98:J104)/F105))</f>
        <v>0</v>
      </c>
      <c r="K105" s="480">
        <f>IF(ISERROR(SUM(K98:K104)/F105),0,(SUM(K98:K104)/F105))</f>
        <v>0</v>
      </c>
      <c r="L105" s="480">
        <f>IF(ISERROR(SUM(L98:L104)/F105),0,(SUM(L98:L104)/F105))</f>
        <v>0</v>
      </c>
      <c r="M105" s="480">
        <f>IF(ISERROR(SUM(M98:M104)/F105),0,(SUM(M98:M104)/F105))</f>
        <v>0</v>
      </c>
      <c r="N105" s="480">
        <f>IF(ISERROR(SUM(N98:N104)/F105),0,(SUM(N98:N104)/F105))</f>
        <v>0</v>
      </c>
      <c r="O105" s="480">
        <f>IF(ISERROR(SUM(O98:O104)/F105),0,(SUM(O98:O104)/F105))</f>
        <v>0</v>
      </c>
      <c r="P105" s="480">
        <f>IF(ISERROR(SUM(P98:P104)/F105),0,(SUM(P98:P104)/F105))</f>
        <v>0</v>
      </c>
      <c r="Q105" s="480">
        <f>SUM(Q98:Q104)</f>
        <v>0</v>
      </c>
      <c r="R105" s="785">
        <f>IFERROR(SUM(Q105/F105),0)</f>
        <v>0</v>
      </c>
    </row>
    <row r="106" spans="1:18" ht="13.5" thickBot="1" x14ac:dyDescent="0.25">
      <c r="A106" s="417"/>
      <c r="B106" s="418"/>
      <c r="C106" s="481"/>
      <c r="D106" s="482"/>
      <c r="E106" s="483"/>
      <c r="F106" s="418"/>
      <c r="G106" s="484"/>
      <c r="H106" s="484"/>
      <c r="Q106" s="421" t="s">
        <v>243</v>
      </c>
      <c r="R106" s="448" t="str">
        <f>IFERROR(R105*100/E105-100,"")</f>
        <v/>
      </c>
    </row>
    <row r="107" spans="1:18" ht="13.5" thickBot="1" x14ac:dyDescent="0.25">
      <c r="A107" s="485" t="s">
        <v>251</v>
      </c>
      <c r="B107" s="486"/>
      <c r="C107" s="487"/>
      <c r="D107" s="487"/>
      <c r="E107" s="487"/>
      <c r="F107" s="486"/>
      <c r="G107" s="488"/>
      <c r="H107" s="488"/>
      <c r="I107" s="487"/>
      <c r="J107" s="487"/>
      <c r="K107" s="487"/>
      <c r="L107" s="487"/>
      <c r="M107" s="487"/>
      <c r="N107" s="487"/>
      <c r="O107" s="487"/>
      <c r="P107" s="487"/>
      <c r="Q107" s="423"/>
      <c r="R107" s="423"/>
    </row>
    <row r="108" spans="1:18" x14ac:dyDescent="0.2">
      <c r="A108" s="383"/>
      <c r="B108" s="457"/>
      <c r="C108" s="458"/>
      <c r="D108" s="468"/>
      <c r="E108" s="784">
        <f t="shared" ref="E108:E113" si="14">IF(ISERROR(D108/B108),0,(D108/B108))</f>
        <v>0</v>
      </c>
      <c r="F108" s="424"/>
      <c r="G108" s="460"/>
      <c r="H108" s="460"/>
      <c r="I108" s="390"/>
      <c r="J108" s="390"/>
      <c r="K108" s="390"/>
      <c r="L108" s="390"/>
      <c r="M108" s="390"/>
      <c r="N108" s="390"/>
      <c r="O108" s="390"/>
      <c r="P108" s="390"/>
      <c r="Q108" s="459">
        <f t="shared" ref="Q108:Q113" si="15">IF(ISERROR((SUM(I108+L108+J108+M108+K108)*12+(P108+O108))*(100+$K$9+$K$10)%+(N108*12)),0,((SUM(I108+K108+L108+J108+M108)*12+(O108+P108))*(100+$K$9+$K$10)%+(N108*12)))</f>
        <v>0</v>
      </c>
      <c r="R108" s="386">
        <f t="shared" ref="R108:R113" si="16">IF(ISERROR(Q108/F108),0,(Q108/F108))</f>
        <v>0</v>
      </c>
    </row>
    <row r="109" spans="1:18" x14ac:dyDescent="0.2">
      <c r="A109" s="489"/>
      <c r="B109" s="393"/>
      <c r="C109" s="394"/>
      <c r="D109" s="469"/>
      <c r="E109" s="491">
        <f t="shared" si="14"/>
        <v>0</v>
      </c>
      <c r="F109" s="490"/>
      <c r="G109" s="470"/>
      <c r="H109" s="470"/>
      <c r="I109" s="389"/>
      <c r="J109" s="398"/>
      <c r="K109" s="398"/>
      <c r="L109" s="398"/>
      <c r="M109" s="398"/>
      <c r="N109" s="398"/>
      <c r="O109" s="398"/>
      <c r="P109" s="398"/>
      <c r="Q109" s="694">
        <f t="shared" si="15"/>
        <v>0</v>
      </c>
      <c r="R109" s="395">
        <f t="shared" si="16"/>
        <v>0</v>
      </c>
    </row>
    <row r="110" spans="1:18" x14ac:dyDescent="0.2">
      <c r="A110" s="489"/>
      <c r="B110" s="393"/>
      <c r="C110" s="394"/>
      <c r="D110" s="469"/>
      <c r="E110" s="491">
        <f t="shared" si="14"/>
        <v>0</v>
      </c>
      <c r="F110" s="490"/>
      <c r="G110" s="470"/>
      <c r="H110" s="470"/>
      <c r="I110" s="389"/>
      <c r="J110" s="398"/>
      <c r="K110" s="398"/>
      <c r="L110" s="398"/>
      <c r="M110" s="398"/>
      <c r="N110" s="398"/>
      <c r="O110" s="398"/>
      <c r="P110" s="398"/>
      <c r="Q110" s="694">
        <f t="shared" si="15"/>
        <v>0</v>
      </c>
      <c r="R110" s="395">
        <f t="shared" si="16"/>
        <v>0</v>
      </c>
    </row>
    <row r="111" spans="1:18" x14ac:dyDescent="0.2">
      <c r="A111" s="489"/>
      <c r="B111" s="393"/>
      <c r="C111" s="394"/>
      <c r="D111" s="469"/>
      <c r="E111" s="491"/>
      <c r="F111" s="404"/>
      <c r="G111" s="470"/>
      <c r="H111" s="470"/>
      <c r="I111" s="398"/>
      <c r="J111" s="398"/>
      <c r="K111" s="398"/>
      <c r="L111" s="398"/>
      <c r="M111" s="398"/>
      <c r="N111" s="398"/>
      <c r="O111" s="398"/>
      <c r="P111" s="398"/>
      <c r="Q111" s="694">
        <f t="shared" si="15"/>
        <v>0</v>
      </c>
      <c r="R111" s="395">
        <f t="shared" si="16"/>
        <v>0</v>
      </c>
    </row>
    <row r="112" spans="1:18" x14ac:dyDescent="0.2">
      <c r="A112" s="489" t="s">
        <v>252</v>
      </c>
      <c r="B112" s="393"/>
      <c r="C112" s="394"/>
      <c r="D112" s="469"/>
      <c r="E112" s="491">
        <f t="shared" si="14"/>
        <v>0</v>
      </c>
      <c r="F112" s="404"/>
      <c r="G112" s="470"/>
      <c r="H112" s="470"/>
      <c r="I112" s="398"/>
      <c r="J112" s="398"/>
      <c r="K112" s="398"/>
      <c r="L112" s="398"/>
      <c r="M112" s="398"/>
      <c r="N112" s="398"/>
      <c r="O112" s="398"/>
      <c r="P112" s="398"/>
      <c r="Q112" s="694">
        <f t="shared" si="15"/>
        <v>0</v>
      </c>
      <c r="R112" s="395">
        <f t="shared" si="16"/>
        <v>0</v>
      </c>
    </row>
    <row r="113" spans="1:18" ht="13.5" thickBot="1" x14ac:dyDescent="0.25">
      <c r="A113" s="474"/>
      <c r="B113" s="492"/>
      <c r="C113" s="407"/>
      <c r="D113" s="473"/>
      <c r="E113" s="493">
        <f t="shared" si="14"/>
        <v>0</v>
      </c>
      <c r="F113" s="433"/>
      <c r="G113" s="475"/>
      <c r="H113" s="475"/>
      <c r="I113" s="435"/>
      <c r="J113" s="435"/>
      <c r="K113" s="435"/>
      <c r="L113" s="435"/>
      <c r="M113" s="435"/>
      <c r="N113" s="435"/>
      <c r="O113" s="435"/>
      <c r="P113" s="435"/>
      <c r="Q113" s="695">
        <f t="shared" si="15"/>
        <v>0</v>
      </c>
      <c r="R113" s="779">
        <f t="shared" si="16"/>
        <v>0</v>
      </c>
    </row>
    <row r="114" spans="1:18" ht="13.5" thickBot="1" x14ac:dyDescent="0.25">
      <c r="A114" s="494" t="s">
        <v>253</v>
      </c>
      <c r="B114" s="440">
        <f>SUM(B108:B113)</f>
        <v>0</v>
      </c>
      <c r="C114" s="477">
        <f>IF(ISERROR(SUM(C108:C113)/B114),0,((SUM(C108:C113)/B114)))</f>
        <v>0</v>
      </c>
      <c r="D114" s="451">
        <f>SUM(D108:D113)</f>
        <v>0</v>
      </c>
      <c r="E114" s="439">
        <f>IFERROR(D114/B114,0)</f>
        <v>0</v>
      </c>
      <c r="F114" s="478">
        <f>SUM(F108:F113)</f>
        <v>0</v>
      </c>
      <c r="G114" s="479"/>
      <c r="H114" s="479"/>
      <c r="I114" s="480">
        <f>IF(ISERROR(SUM(I108:I113)/F114),0,(SUM(I108:I113)/F114))</f>
        <v>0</v>
      </c>
      <c r="J114" s="480">
        <f>IF(ISERROR(SUM(J108:J113)/F114),0,(SUM(J108:J113)/F114))</f>
        <v>0</v>
      </c>
      <c r="K114" s="480">
        <f>IF(ISERROR(SUM(K108:K113)/F114),0,(SUM(K108:K113)/F114))</f>
        <v>0</v>
      </c>
      <c r="L114" s="480">
        <f>IF(ISERROR(SUM(L108:L113)/F114),0,(SUM(L108:L113)/F114))</f>
        <v>0</v>
      </c>
      <c r="M114" s="480">
        <f>IF(ISERROR(SUM(M108:M113)/F114),0,(SUM(M108:M113)/F114))</f>
        <v>0</v>
      </c>
      <c r="N114" s="480">
        <f>IF(ISERROR(SUM(N108:N113)/F114),0,(SUM(N108:N113)/F114))</f>
        <v>0</v>
      </c>
      <c r="O114" s="480">
        <f>IF(ISERROR(SUM(O108:O113)/F114),0,(SUM(O108:O113)/F114))</f>
        <v>0</v>
      </c>
      <c r="P114" s="480">
        <f>IF(ISERROR(SUM(P108:P113)/F114),0,(SUM(P108:P113)/F114))</f>
        <v>0</v>
      </c>
      <c r="Q114" s="480">
        <f>SUM(Q108:Q113)</f>
        <v>0</v>
      </c>
      <c r="R114" s="439">
        <f>IFERROR(SUM(Q114/F114),0)</f>
        <v>0</v>
      </c>
    </row>
    <row r="115" spans="1:18" ht="13.5" thickBot="1" x14ac:dyDescent="0.25">
      <c r="A115" s="417"/>
      <c r="B115" s="418"/>
      <c r="C115" s="481"/>
      <c r="D115" s="482"/>
      <c r="E115" s="483"/>
      <c r="F115" s="418"/>
      <c r="G115" s="484"/>
      <c r="H115" s="484"/>
      <c r="Q115" s="421" t="s">
        <v>243</v>
      </c>
      <c r="R115" s="448" t="str">
        <f>IFERROR(R114*100/E114-100,"")</f>
        <v/>
      </c>
    </row>
    <row r="116" spans="1:18" ht="13.5" thickBot="1" x14ac:dyDescent="0.25">
      <c r="A116" s="422" t="s">
        <v>254</v>
      </c>
      <c r="B116" s="418"/>
      <c r="F116" s="418"/>
      <c r="G116" s="484"/>
      <c r="H116" s="484"/>
      <c r="M116" s="495"/>
      <c r="O116" s="495"/>
    </row>
    <row r="117" spans="1:18" x14ac:dyDescent="0.2">
      <c r="A117" s="496"/>
      <c r="B117" s="457"/>
      <c r="C117" s="458"/>
      <c r="D117" s="468"/>
      <c r="E117" s="386">
        <f t="shared" ref="E117:E121" si="17">IF(ISERROR(D117/B117),0,(D117/B117))</f>
        <v>0</v>
      </c>
      <c r="F117" s="424"/>
      <c r="G117" s="460"/>
      <c r="H117" s="460"/>
      <c r="I117" s="390"/>
      <c r="J117" s="390"/>
      <c r="K117" s="390">
        <v>0</v>
      </c>
      <c r="L117" s="390"/>
      <c r="M117" s="390"/>
      <c r="N117" s="390"/>
      <c r="O117" s="390"/>
      <c r="P117" s="390"/>
      <c r="Q117" s="497">
        <f t="shared" ref="Q117:Q121" si="18">IF(ISERROR((SUM(I117+L117+J117+M117+K117)*12+(P117+O117))*(100+$K$9+$K$10)%+(N117*12)),0,((SUM(I117+K117+L117+J117+M117)*12+(O117+P117))*(100+$K$9+$K$10)%+(N117*12)))</f>
        <v>0</v>
      </c>
      <c r="R117" s="386">
        <f t="shared" ref="R117:R121" si="19">IF(ISERROR(Q117/F117),0,(Q117/F117))</f>
        <v>0</v>
      </c>
    </row>
    <row r="118" spans="1:18" x14ac:dyDescent="0.2">
      <c r="A118" s="472"/>
      <c r="B118" s="393"/>
      <c r="C118" s="394"/>
      <c r="D118" s="469"/>
      <c r="E118" s="395">
        <f t="shared" si="17"/>
        <v>0</v>
      </c>
      <c r="F118" s="404"/>
      <c r="G118" s="470"/>
      <c r="H118" s="470"/>
      <c r="I118" s="398"/>
      <c r="J118" s="398"/>
      <c r="K118" s="398">
        <v>0</v>
      </c>
      <c r="L118" s="398"/>
      <c r="M118" s="398"/>
      <c r="N118" s="398"/>
      <c r="O118" s="398"/>
      <c r="P118" s="398"/>
      <c r="Q118" s="694">
        <f t="shared" si="18"/>
        <v>0</v>
      </c>
      <c r="R118" s="395">
        <f t="shared" si="19"/>
        <v>0</v>
      </c>
    </row>
    <row r="119" spans="1:18" x14ac:dyDescent="0.2">
      <c r="A119" s="472"/>
      <c r="B119" s="393"/>
      <c r="C119" s="394"/>
      <c r="D119" s="469"/>
      <c r="E119" s="395">
        <f t="shared" si="17"/>
        <v>0</v>
      </c>
      <c r="F119" s="404"/>
      <c r="G119" s="470"/>
      <c r="H119" s="470"/>
      <c r="I119" s="398"/>
      <c r="J119" s="398"/>
      <c r="K119" s="398">
        <v>0</v>
      </c>
      <c r="L119" s="398"/>
      <c r="M119" s="398"/>
      <c r="N119" s="398"/>
      <c r="O119" s="398"/>
      <c r="P119" s="398"/>
      <c r="Q119" s="694">
        <f t="shared" si="18"/>
        <v>0</v>
      </c>
      <c r="R119" s="395">
        <f t="shared" si="19"/>
        <v>0</v>
      </c>
    </row>
    <row r="120" spans="1:18" x14ac:dyDescent="0.2">
      <c r="A120" s="489" t="s">
        <v>252</v>
      </c>
      <c r="B120" s="393"/>
      <c r="C120" s="394"/>
      <c r="D120" s="469"/>
      <c r="E120" s="395">
        <f t="shared" si="17"/>
        <v>0</v>
      </c>
      <c r="F120" s="404"/>
      <c r="G120" s="470"/>
      <c r="H120" s="470"/>
      <c r="I120" s="398"/>
      <c r="J120" s="398"/>
      <c r="K120" s="398">
        <v>0</v>
      </c>
      <c r="L120" s="398"/>
      <c r="M120" s="398"/>
      <c r="N120" s="398"/>
      <c r="O120" s="398"/>
      <c r="P120" s="398"/>
      <c r="Q120" s="694">
        <f t="shared" si="18"/>
        <v>0</v>
      </c>
      <c r="R120" s="395">
        <f t="shared" si="19"/>
        <v>0</v>
      </c>
    </row>
    <row r="121" spans="1:18" ht="13.5" thickBot="1" x14ac:dyDescent="0.25">
      <c r="A121" s="498"/>
      <c r="B121" s="431"/>
      <c r="C121" s="407"/>
      <c r="D121" s="473"/>
      <c r="E121" s="408">
        <f t="shared" si="17"/>
        <v>0</v>
      </c>
      <c r="F121" s="433"/>
      <c r="G121" s="475"/>
      <c r="H121" s="475"/>
      <c r="I121" s="435"/>
      <c r="J121" s="435"/>
      <c r="K121" s="435">
        <v>0</v>
      </c>
      <c r="L121" s="435"/>
      <c r="M121" s="435"/>
      <c r="N121" s="435"/>
      <c r="O121" s="435"/>
      <c r="P121" s="435"/>
      <c r="Q121" s="695">
        <f t="shared" si="18"/>
        <v>0</v>
      </c>
      <c r="R121" s="779">
        <f t="shared" si="19"/>
        <v>0</v>
      </c>
    </row>
    <row r="122" spans="1:18" ht="13.5" thickBot="1" x14ac:dyDescent="0.25">
      <c r="A122" s="494" t="s">
        <v>255</v>
      </c>
      <c r="B122" s="440">
        <f>SUM(B117:B121)</f>
        <v>0</v>
      </c>
      <c r="C122" s="477">
        <f>IF(ISERROR(SUM(C117:C121)/B122),0,((SUM(C117:C121)/B122)))</f>
        <v>0</v>
      </c>
      <c r="D122" s="451">
        <f>SUM(D117:D121)</f>
        <v>0</v>
      </c>
      <c r="E122" s="439">
        <f>IFERROR(D122/B122,0)</f>
        <v>0</v>
      </c>
      <c r="F122" s="478">
        <f>SUM(F117:F121)</f>
        <v>0</v>
      </c>
      <c r="G122" s="479"/>
      <c r="H122" s="479"/>
      <c r="I122" s="480">
        <f>IF(ISERROR(SUM(I117:I121)/F122),0,(SUM(I117:I121)/F122))</f>
        <v>0</v>
      </c>
      <c r="J122" s="480">
        <f>IF(ISERROR(SUM(J117:J121)/F122),0,(SUM(J117:J121)/F122))</f>
        <v>0</v>
      </c>
      <c r="K122" s="480">
        <f>IF(ISERROR(SUM(K117:K121)/F122),0,(SUM(K117:K121)/F122))</f>
        <v>0</v>
      </c>
      <c r="L122" s="480">
        <f>IF(ISERROR(SUM(L117:L121)/F122),0,(SUM(L117:L121)/F122))</f>
        <v>0</v>
      </c>
      <c r="M122" s="480">
        <f>IF(ISERROR(SUM(M117:M121)/F122),0,(SUM(M117:M121)/F122))</f>
        <v>0</v>
      </c>
      <c r="N122" s="480">
        <f>IF(ISERROR(SUM(N117:N121)/F122),0,(SUM(N117:N121)/F122))</f>
        <v>0</v>
      </c>
      <c r="O122" s="480">
        <f>IF(ISERROR(SUM(O117:O121)/F122),0,(SUM(O117:O121)/F122))</f>
        <v>0</v>
      </c>
      <c r="P122" s="480">
        <f>IF(ISERROR(SUM(P117:P121)/F122),0,(SUM(P117:P121)/F122))</f>
        <v>0</v>
      </c>
      <c r="Q122" s="480">
        <f>SUM(Q117:Q121)</f>
        <v>0</v>
      </c>
      <c r="R122" s="529">
        <f>IFERROR(SUM(Q122/F122),0)</f>
        <v>0</v>
      </c>
    </row>
    <row r="123" spans="1:18" ht="13.5" thickBot="1" x14ac:dyDescent="0.25">
      <c r="A123" s="417"/>
      <c r="B123" s="418"/>
      <c r="C123" s="481"/>
      <c r="D123" s="482"/>
      <c r="E123" s="483"/>
      <c r="F123" s="418"/>
      <c r="G123" s="484"/>
      <c r="H123" s="484"/>
      <c r="Q123" s="421" t="s">
        <v>243</v>
      </c>
      <c r="R123" s="448" t="str">
        <f>IFERROR(R122*100/E122-100,"")</f>
        <v/>
      </c>
    </row>
    <row r="124" spans="1:18" ht="13.5" thickBot="1" x14ac:dyDescent="0.25">
      <c r="A124" s="422" t="s">
        <v>256</v>
      </c>
      <c r="B124" s="418"/>
      <c r="F124" s="418"/>
      <c r="G124" s="484"/>
      <c r="H124" s="484"/>
    </row>
    <row r="125" spans="1:18" x14ac:dyDescent="0.2">
      <c r="A125" s="499"/>
      <c r="B125" s="457"/>
      <c r="C125" s="458"/>
      <c r="D125" s="468"/>
      <c r="E125" s="386">
        <f t="shared" ref="E125:E129" si="20">IF(ISERROR(D125/B125),0,(D125/B125))</f>
        <v>0</v>
      </c>
      <c r="F125" s="424"/>
      <c r="G125" s="460"/>
      <c r="H125" s="460"/>
      <c r="I125" s="390"/>
      <c r="J125" s="390"/>
      <c r="K125" s="390">
        <v>0</v>
      </c>
      <c r="L125" s="390"/>
      <c r="M125" s="390"/>
      <c r="N125" s="390"/>
      <c r="O125" s="390"/>
      <c r="P125" s="390"/>
      <c r="Q125" s="459">
        <f t="shared" ref="Q125:Q129" si="21">IF(ISERROR((SUM(I125+L125+J125+M125+K125)*12+(P125+O125))*(100+$K$9+$K$10)%+(N125*12)),0,((SUM(I125+K125+L125+J125+M125)*12+(O125+P125))*(100+$K$9+$K$10)%+(N125*12)))</f>
        <v>0</v>
      </c>
      <c r="R125" s="386">
        <f t="shared" ref="R125:R129" si="22">IF(ISERROR(Q125/F125),0,(Q125/F125))</f>
        <v>0</v>
      </c>
    </row>
    <row r="126" spans="1:18" x14ac:dyDescent="0.2">
      <c r="A126" s="472"/>
      <c r="B126" s="393"/>
      <c r="C126" s="394"/>
      <c r="D126" s="469"/>
      <c r="E126" s="395">
        <f t="shared" si="20"/>
        <v>0</v>
      </c>
      <c r="F126" s="404"/>
      <c r="G126" s="470"/>
      <c r="H126" s="470"/>
      <c r="I126" s="398"/>
      <c r="J126" s="398"/>
      <c r="K126" s="398">
        <v>0</v>
      </c>
      <c r="L126" s="398"/>
      <c r="M126" s="398"/>
      <c r="N126" s="398"/>
      <c r="O126" s="398"/>
      <c r="P126" s="398"/>
      <c r="Q126" s="694">
        <f t="shared" si="21"/>
        <v>0</v>
      </c>
      <c r="R126" s="395">
        <f t="shared" si="22"/>
        <v>0</v>
      </c>
    </row>
    <row r="127" spans="1:18" x14ac:dyDescent="0.2">
      <c r="A127" s="472"/>
      <c r="B127" s="406"/>
      <c r="C127" s="407"/>
      <c r="D127" s="473"/>
      <c r="E127" s="395">
        <f t="shared" si="20"/>
        <v>0</v>
      </c>
      <c r="F127" s="500"/>
      <c r="G127" s="501"/>
      <c r="H127" s="501"/>
      <c r="I127" s="402"/>
      <c r="J127" s="402"/>
      <c r="K127" s="402">
        <v>0</v>
      </c>
      <c r="L127" s="402"/>
      <c r="M127" s="402"/>
      <c r="N127" s="402"/>
      <c r="O127" s="402"/>
      <c r="P127" s="402"/>
      <c r="Q127" s="502">
        <f t="shared" si="21"/>
        <v>0</v>
      </c>
      <c r="R127" s="408">
        <f t="shared" si="22"/>
        <v>0</v>
      </c>
    </row>
    <row r="128" spans="1:18" x14ac:dyDescent="0.2">
      <c r="A128" s="489" t="s">
        <v>252</v>
      </c>
      <c r="B128" s="406"/>
      <c r="C128" s="407"/>
      <c r="D128" s="473"/>
      <c r="E128" s="395">
        <f t="shared" si="20"/>
        <v>0</v>
      </c>
      <c r="F128" s="500"/>
      <c r="G128" s="501"/>
      <c r="H128" s="501"/>
      <c r="I128" s="402"/>
      <c r="J128" s="402"/>
      <c r="K128" s="402">
        <v>0</v>
      </c>
      <c r="L128" s="402"/>
      <c r="M128" s="402"/>
      <c r="N128" s="402"/>
      <c r="O128" s="402"/>
      <c r="P128" s="402"/>
      <c r="Q128" s="502">
        <f t="shared" si="21"/>
        <v>0</v>
      </c>
      <c r="R128" s="408">
        <f t="shared" si="22"/>
        <v>0</v>
      </c>
    </row>
    <row r="129" spans="1:18" ht="13.5" thickBot="1" x14ac:dyDescent="0.25">
      <c r="A129" s="474"/>
      <c r="B129" s="431"/>
      <c r="C129" s="407"/>
      <c r="D129" s="473"/>
      <c r="E129" s="408">
        <f t="shared" si="20"/>
        <v>0</v>
      </c>
      <c r="F129" s="433"/>
      <c r="G129" s="475"/>
      <c r="H129" s="475"/>
      <c r="I129" s="435"/>
      <c r="J129" s="435"/>
      <c r="K129" s="435">
        <v>0</v>
      </c>
      <c r="L129" s="435"/>
      <c r="M129" s="435"/>
      <c r="N129" s="435"/>
      <c r="O129" s="435"/>
      <c r="P129" s="435"/>
      <c r="Q129" s="695">
        <f t="shared" si="21"/>
        <v>0</v>
      </c>
      <c r="R129" s="779">
        <f t="shared" si="22"/>
        <v>0</v>
      </c>
    </row>
    <row r="130" spans="1:18" ht="13.5" thickBot="1" x14ac:dyDescent="0.25">
      <c r="A130" s="476" t="s">
        <v>257</v>
      </c>
      <c r="B130" s="437">
        <f>SUM(B125:B129)</f>
        <v>0</v>
      </c>
      <c r="C130" s="477">
        <f>IF(ISERROR(SUM(C125:C129)/B130),0,((SUM(C125:C129)/B130)))</f>
        <v>0</v>
      </c>
      <c r="D130" s="698">
        <f>SUM(D125:D129)</f>
        <v>0</v>
      </c>
      <c r="E130" s="439">
        <f>IFERROR(D130/B130,0)</f>
        <v>0</v>
      </c>
      <c r="F130" s="410">
        <f>SUM(F125:F129)</f>
        <v>0</v>
      </c>
      <c r="G130" s="479"/>
      <c r="H130" s="479"/>
      <c r="I130" s="480">
        <f>IF(ISERROR(SUM(I125:I129)/F130),0,(SUM(I125:I129)/F130))</f>
        <v>0</v>
      </c>
      <c r="J130" s="480">
        <f>IF(ISERROR(SUM(J125:J129)/F130),0,(SUM(J125:J129)/F130))</f>
        <v>0</v>
      </c>
      <c r="K130" s="480">
        <f>IF(ISERROR(SUM(K125:K129)/F130),0,(SUM(K125:K129)/F130))</f>
        <v>0</v>
      </c>
      <c r="L130" s="480">
        <f>IF(ISERROR(SUM(L125:L129)/F130),0,(SUM(L125:L129)/F130))</f>
        <v>0</v>
      </c>
      <c r="M130" s="480">
        <f>IF(ISERROR(SUM(M125:M129)/F130),0,(SUM(M125:M129)/F130))</f>
        <v>0</v>
      </c>
      <c r="N130" s="480">
        <f>IF(ISERROR(SUM(N125:N129)/F130),0,(SUM(N125:N129)/F130))</f>
        <v>0</v>
      </c>
      <c r="O130" s="480">
        <f>IF(ISERROR(SUM(O125:O129)/F130),0,(SUM(O125:O129)/F130))</f>
        <v>0</v>
      </c>
      <c r="P130" s="480">
        <f>IF(ISERROR(SUM(P125:P129)/F130),0,(SUM(P125:P129)/F130))</f>
        <v>0</v>
      </c>
      <c r="Q130" s="480">
        <f>SUM(Q125:Q129)</f>
        <v>0</v>
      </c>
      <c r="R130" s="439">
        <f>IFERROR(SUM(Q130/F130),0)</f>
        <v>0</v>
      </c>
    </row>
    <row r="131" spans="1:18" ht="13.5" thickBot="1" x14ac:dyDescent="0.25">
      <c r="A131" s="417"/>
      <c r="B131" s="467"/>
      <c r="C131" s="442"/>
      <c r="D131" s="443"/>
      <c r="E131" s="444"/>
      <c r="G131" s="484"/>
      <c r="H131" s="484"/>
      <c r="Q131" s="421" t="s">
        <v>243</v>
      </c>
      <c r="R131" s="448" t="str">
        <f>IFERROR(R130*100/E130-100,"")</f>
        <v/>
      </c>
    </row>
    <row r="132" spans="1:18" ht="13.5" thickBot="1" x14ac:dyDescent="0.25">
      <c r="A132" s="422" t="s">
        <v>258</v>
      </c>
      <c r="B132" s="440">
        <f>IF(ISERROR(B130+B114+B122),0,(B130+B114+B122))</f>
        <v>0</v>
      </c>
      <c r="C132" s="451">
        <f>IF(ISERROR(((C114*B114)+(C130*B130)+(C122*B122))/B132),0,(((C114*B114)+(C130*B130)+(C122*B122)/B132)))</f>
        <v>0</v>
      </c>
      <c r="D132" s="415"/>
      <c r="E132" s="439">
        <f>IF(ISERROR(SUM(D112,D117:D121,D125)/B132),0,(SUM(D112,D117:D121,D125)/B132))</f>
        <v>0</v>
      </c>
      <c r="F132" s="410">
        <f>F114+F122+F130</f>
        <v>0</v>
      </c>
      <c r="G132" s="415"/>
      <c r="H132" s="415"/>
      <c r="I132" s="452" t="str">
        <f>IF(ISERROR(((#REF!*#REF!)+(I129*F129))/F132),"",(((#REF!*#REF!)+(I129*F129))/F132))</f>
        <v/>
      </c>
      <c r="J132" s="452">
        <f>IF(ISERROR(((#REF!*#REF!)+(J129*F129))/F132),0,(((#REF!*#REF!)+(J129*F129))/F132))</f>
        <v>0</v>
      </c>
      <c r="K132" s="452">
        <f>IF(ISERROR(((#REF!*#REF!)+(K129*F129))/F132),0,(((#REF!*#REF!)+(K129*F129))/F132))</f>
        <v>0</v>
      </c>
      <c r="L132" s="452">
        <f>IF(ISERROR(((#REF!*#REF!)+(L129*F129))/F132),0,(((#REF!*#REF!)+(L129*F129))/F132))</f>
        <v>0</v>
      </c>
      <c r="M132" s="452">
        <f>IF(ISERROR(((#REF!*#REF!)+(M129*F129))/F132),0,(((#REF!*#REF!)+(M129*F129))/F132))</f>
        <v>0</v>
      </c>
      <c r="N132" s="452">
        <f>IF(ISERROR(((#REF!*#REF!)+(N129*F129))/F132),0,(((#REF!*#REF!)+(N129*F129))/F132))</f>
        <v>0</v>
      </c>
      <c r="O132" s="452">
        <f>IF(ISERROR(((#REF!*#REF!)+(O129*F129))/F132),0,(((#REF!*#REF!)+(O129*F129))/F132))</f>
        <v>0</v>
      </c>
      <c r="P132" s="452">
        <f>IF(ISERROR(((#REF!*#REF!)+(P129*F129))/F132),0,(((#REF!*#REF!)+(P129*F129))/F132))</f>
        <v>0</v>
      </c>
      <c r="Q132" s="453">
        <f>Q114+Q122+Q130</f>
        <v>0</v>
      </c>
      <c r="R132" s="503">
        <f>IFERROR(Q132/F132,0)</f>
        <v>0</v>
      </c>
    </row>
    <row r="133" spans="1:18" x14ac:dyDescent="0.2">
      <c r="A133" s="417"/>
      <c r="B133" s="467"/>
      <c r="D133" s="504"/>
      <c r="E133" s="446"/>
      <c r="G133" s="484"/>
      <c r="H133" s="484"/>
      <c r="Q133" s="505"/>
      <c r="R133" s="506"/>
    </row>
    <row r="134" spans="1:18" ht="13.5" thickBot="1" x14ac:dyDescent="0.25">
      <c r="A134" s="422" t="s">
        <v>259</v>
      </c>
      <c r="B134" s="418"/>
      <c r="F134" s="780"/>
      <c r="G134" s="781"/>
      <c r="H134" s="781"/>
      <c r="I134" s="782"/>
      <c r="J134" s="782"/>
      <c r="K134" s="782"/>
      <c r="L134" s="782"/>
      <c r="M134" s="782"/>
      <c r="N134" s="782"/>
      <c r="O134" s="782"/>
      <c r="P134" s="782"/>
      <c r="Q134" s="782"/>
      <c r="R134" s="782"/>
    </row>
    <row r="135" spans="1:18" x14ac:dyDescent="0.2">
      <c r="A135" s="383"/>
      <c r="B135" s="457"/>
      <c r="C135" s="458"/>
      <c r="D135" s="468"/>
      <c r="E135" s="386">
        <f t="shared" ref="E135:E139" si="23">IF(ISERROR(D135/B135),0,(D135/B135))</f>
        <v>0</v>
      </c>
      <c r="F135" s="424"/>
      <c r="G135" s="783"/>
      <c r="H135" s="460"/>
      <c r="I135" s="390"/>
      <c r="J135" s="390"/>
      <c r="K135" s="390"/>
      <c r="L135" s="390"/>
      <c r="M135" s="390"/>
      <c r="N135" s="390"/>
      <c r="O135" s="390"/>
      <c r="P135" s="426"/>
      <c r="Q135" s="459">
        <f t="shared" ref="Q135:Q139" si="24">IF(ISERROR((SUM(I135+L135+J135+M135+K135)*12+(P135+O135))*(100+$K$9+$K$10)%+(N135*12)),0,((SUM(I135+K135+L135+J135+M135)*12+(O135+P135))*(100+$K$9+$K$10)%+(N135*12)))</f>
        <v>0</v>
      </c>
      <c r="R135" s="386">
        <f t="shared" ref="R135:R139" si="25">IF(ISERROR(Q135/F135),0,(Q135/F135))</f>
        <v>0</v>
      </c>
    </row>
    <row r="136" spans="1:18" x14ac:dyDescent="0.2">
      <c r="A136" s="392"/>
      <c r="B136" s="393"/>
      <c r="C136" s="394"/>
      <c r="D136" s="469"/>
      <c r="E136" s="395">
        <f t="shared" si="23"/>
        <v>0</v>
      </c>
      <c r="F136" s="404"/>
      <c r="G136" s="507"/>
      <c r="H136" s="470"/>
      <c r="I136" s="398"/>
      <c r="J136" s="398"/>
      <c r="K136" s="398"/>
      <c r="L136" s="398"/>
      <c r="M136" s="398"/>
      <c r="N136" s="398"/>
      <c r="O136" s="398"/>
      <c r="P136" s="398"/>
      <c r="Q136" s="694">
        <f t="shared" si="24"/>
        <v>0</v>
      </c>
      <c r="R136" s="395">
        <f t="shared" si="25"/>
        <v>0</v>
      </c>
    </row>
    <row r="137" spans="1:18" x14ac:dyDescent="0.2">
      <c r="A137" s="392"/>
      <c r="B137" s="406"/>
      <c r="C137" s="407"/>
      <c r="D137" s="473"/>
      <c r="E137" s="395">
        <f t="shared" si="23"/>
        <v>0</v>
      </c>
      <c r="F137" s="404"/>
      <c r="G137" s="507"/>
      <c r="H137" s="470"/>
      <c r="I137" s="398"/>
      <c r="J137" s="398"/>
      <c r="K137" s="398"/>
      <c r="L137" s="398"/>
      <c r="M137" s="402"/>
      <c r="N137" s="402"/>
      <c r="O137" s="402"/>
      <c r="P137" s="398"/>
      <c r="Q137" s="502">
        <f t="shared" si="24"/>
        <v>0</v>
      </c>
      <c r="R137" s="408">
        <f t="shared" si="25"/>
        <v>0</v>
      </c>
    </row>
    <row r="138" spans="1:18" x14ac:dyDescent="0.2">
      <c r="A138" s="508"/>
      <c r="B138" s="406"/>
      <c r="C138" s="407"/>
      <c r="D138" s="473"/>
      <c r="E138" s="395">
        <f t="shared" si="23"/>
        <v>0</v>
      </c>
      <c r="F138" s="500"/>
      <c r="G138" s="501"/>
      <c r="H138" s="501"/>
      <c r="I138" s="402"/>
      <c r="J138" s="402"/>
      <c r="K138" s="402">
        <v>0</v>
      </c>
      <c r="L138" s="402"/>
      <c r="M138" s="402"/>
      <c r="N138" s="402"/>
      <c r="O138" s="402"/>
      <c r="P138" s="402"/>
      <c r="Q138" s="502">
        <f t="shared" si="24"/>
        <v>0</v>
      </c>
      <c r="R138" s="408">
        <f t="shared" si="25"/>
        <v>0</v>
      </c>
    </row>
    <row r="139" spans="1:18" ht="13.5" thickBot="1" x14ac:dyDescent="0.25">
      <c r="A139" s="474"/>
      <c r="B139" s="431"/>
      <c r="C139" s="407"/>
      <c r="D139" s="473"/>
      <c r="E139" s="408">
        <f t="shared" si="23"/>
        <v>0</v>
      </c>
      <c r="F139" s="433"/>
      <c r="G139" s="475"/>
      <c r="H139" s="475"/>
      <c r="I139" s="435"/>
      <c r="J139" s="435"/>
      <c r="K139" s="435">
        <v>0</v>
      </c>
      <c r="L139" s="435"/>
      <c r="M139" s="435"/>
      <c r="N139" s="435"/>
      <c r="O139" s="435"/>
      <c r="P139" s="435"/>
      <c r="Q139" s="695">
        <f t="shared" si="24"/>
        <v>0</v>
      </c>
      <c r="R139" s="779">
        <f t="shared" si="25"/>
        <v>0</v>
      </c>
    </row>
    <row r="140" spans="1:18" ht="13.5" thickBot="1" x14ac:dyDescent="0.25">
      <c r="A140" s="476" t="s">
        <v>260</v>
      </c>
      <c r="B140" s="437">
        <f>SUM(B135:B139)</f>
        <v>0</v>
      </c>
      <c r="C140" s="477">
        <f>IF(ISERROR(SUM(C135:C139)/B140),0,((SUM(C135:C139)/B140)))</f>
        <v>0</v>
      </c>
      <c r="D140" s="698">
        <f>SUM(D135:D139)</f>
        <v>0</v>
      </c>
      <c r="E140" s="439">
        <f>IFERROR(D140/B140,0)</f>
        <v>0</v>
      </c>
      <c r="F140" s="410">
        <f>SUM(F135:F139)</f>
        <v>0</v>
      </c>
      <c r="G140" s="479"/>
      <c r="H140" s="479"/>
      <c r="I140" s="480">
        <f>IF(ISERROR(SUM(I135:I139)/F140),0,(SUM(I135:I139)/F140))</f>
        <v>0</v>
      </c>
      <c r="J140" s="480">
        <f>IF(ISERROR(SUM(J135:J139)/F140),0,(SUM(J135:J139)/F140))</f>
        <v>0</v>
      </c>
      <c r="K140" s="480">
        <f>IF(ISERROR(SUM(K135:K139)/F140),0,(SUM(K135:K139)/F140))</f>
        <v>0</v>
      </c>
      <c r="L140" s="480">
        <f>IF(ISERROR(SUM(L135:L139)/F140),0,(SUM(L135:L139)/F140))</f>
        <v>0</v>
      </c>
      <c r="M140" s="480">
        <f>IF(ISERROR(SUM(M135:M139)/F140),0,(SUM(M135:M139)/F140))</f>
        <v>0</v>
      </c>
      <c r="N140" s="480">
        <f>IF(ISERROR(SUM(N135:N139)/F140),0,(SUM(N135:N139)/F140))</f>
        <v>0</v>
      </c>
      <c r="O140" s="480">
        <f>IF(ISERROR(SUM(O135:O139)/F140),0,(SUM(O135:O139)/F140))</f>
        <v>0</v>
      </c>
      <c r="P140" s="480">
        <f>IF(ISERROR(SUM(P135:P139)/F140),0,(SUM(P135:P139)/F140))</f>
        <v>0</v>
      </c>
      <c r="Q140" s="480">
        <f>SUM(Q135:Q139)</f>
        <v>0</v>
      </c>
      <c r="R140" s="439">
        <f>IFERROR(SUM(Q140/F140),0)</f>
        <v>0</v>
      </c>
    </row>
    <row r="141" spans="1:18" ht="13.5" thickBot="1" x14ac:dyDescent="0.25">
      <c r="A141" s="417"/>
      <c r="B141" s="467"/>
      <c r="C141" s="442"/>
      <c r="D141" s="443"/>
      <c r="E141" s="444"/>
      <c r="G141" s="484"/>
      <c r="H141" s="484"/>
      <c r="Q141" s="421" t="s">
        <v>243</v>
      </c>
      <c r="R141" s="448" t="str">
        <f>IFERROR(R140*100/E140-100,"")</f>
        <v/>
      </c>
    </row>
    <row r="142" spans="1:18" ht="13.5" thickBot="1" x14ac:dyDescent="0.25">
      <c r="A142" s="422" t="s">
        <v>261</v>
      </c>
      <c r="B142" s="418"/>
      <c r="F142" s="486"/>
      <c r="G142" s="488"/>
      <c r="H142" s="488"/>
      <c r="I142" s="487"/>
      <c r="J142" s="487"/>
      <c r="K142" s="487"/>
      <c r="L142" s="487"/>
      <c r="M142" s="487"/>
      <c r="N142" s="487"/>
      <c r="O142" s="487"/>
      <c r="P142" s="487"/>
      <c r="Q142" s="487"/>
      <c r="R142" s="487"/>
    </row>
    <row r="143" spans="1:18" x14ac:dyDescent="0.2">
      <c r="A143" s="383"/>
      <c r="B143" s="457"/>
      <c r="C143" s="458"/>
      <c r="D143" s="468"/>
      <c r="E143" s="386">
        <f t="shared" ref="E143:E147" si="26">IF(ISERROR(D143/B143),0,(D143/B143))</f>
        <v>0</v>
      </c>
      <c r="F143" s="424"/>
      <c r="G143" s="460"/>
      <c r="H143" s="460"/>
      <c r="I143" s="390"/>
      <c r="J143" s="390"/>
      <c r="K143" s="426"/>
      <c r="L143" s="426"/>
      <c r="M143" s="390"/>
      <c r="N143" s="390"/>
      <c r="O143" s="390"/>
      <c r="P143" s="390"/>
      <c r="Q143" s="459">
        <f t="shared" ref="Q143:Q147" si="27">IF(ISERROR((SUM(I143+L143+J143+M143+K143)*12+(P143+O143))*(100+$K$9+$K$10)%+(N143*12)),0,((SUM(I143+K143+L143+J143+M143)*12+(O143+P143))*(100+$K$9+$K$10)%+(N143*12)))</f>
        <v>0</v>
      </c>
      <c r="R143" s="386">
        <f t="shared" ref="R143:R147" si="28">IF(ISERROR(Q143/F143),0,(Q143/F143))</f>
        <v>0</v>
      </c>
    </row>
    <row r="144" spans="1:18" x14ac:dyDescent="0.2">
      <c r="A144" s="392"/>
      <c r="B144" s="393"/>
      <c r="C144" s="394"/>
      <c r="D144" s="469"/>
      <c r="E144" s="395">
        <f t="shared" si="26"/>
        <v>0</v>
      </c>
      <c r="F144" s="404"/>
      <c r="G144" s="470"/>
      <c r="H144" s="470"/>
      <c r="I144" s="398"/>
      <c r="J144" s="398"/>
      <c r="K144" s="398"/>
      <c r="L144" s="398"/>
      <c r="M144" s="398"/>
      <c r="N144" s="398"/>
      <c r="O144" s="398"/>
      <c r="P144" s="398"/>
      <c r="Q144" s="694">
        <f t="shared" si="27"/>
        <v>0</v>
      </c>
      <c r="R144" s="395">
        <f t="shared" si="28"/>
        <v>0</v>
      </c>
    </row>
    <row r="145" spans="1:18" x14ac:dyDescent="0.2">
      <c r="A145" s="392"/>
      <c r="B145" s="406"/>
      <c r="C145" s="407"/>
      <c r="D145" s="473"/>
      <c r="E145" s="395">
        <f t="shared" si="26"/>
        <v>0</v>
      </c>
      <c r="F145" s="404"/>
      <c r="G145" s="470"/>
      <c r="H145" s="470"/>
      <c r="I145" s="398"/>
      <c r="J145" s="398"/>
      <c r="K145" s="398"/>
      <c r="L145" s="398"/>
      <c r="M145" s="402"/>
      <c r="N145" s="402"/>
      <c r="O145" s="402"/>
      <c r="P145" s="398"/>
      <c r="Q145" s="502">
        <f t="shared" si="27"/>
        <v>0</v>
      </c>
      <c r="R145" s="408">
        <f t="shared" si="28"/>
        <v>0</v>
      </c>
    </row>
    <row r="146" spans="1:18" x14ac:dyDescent="0.2">
      <c r="A146" s="508"/>
      <c r="B146" s="406"/>
      <c r="C146" s="407"/>
      <c r="D146" s="473"/>
      <c r="E146" s="395">
        <f t="shared" si="26"/>
        <v>0</v>
      </c>
      <c r="F146" s="500"/>
      <c r="G146" s="501"/>
      <c r="H146" s="501"/>
      <c r="I146" s="402"/>
      <c r="J146" s="402"/>
      <c r="K146" s="402">
        <v>0</v>
      </c>
      <c r="L146" s="402"/>
      <c r="M146" s="402"/>
      <c r="N146" s="402"/>
      <c r="O146" s="402"/>
      <c r="P146" s="402"/>
      <c r="Q146" s="502">
        <f t="shared" si="27"/>
        <v>0</v>
      </c>
      <c r="R146" s="408">
        <f t="shared" si="28"/>
        <v>0</v>
      </c>
    </row>
    <row r="147" spans="1:18" ht="13.5" thickBot="1" x14ac:dyDescent="0.25">
      <c r="A147" s="474"/>
      <c r="B147" s="431"/>
      <c r="C147" s="407"/>
      <c r="D147" s="473"/>
      <c r="E147" s="408">
        <f t="shared" si="26"/>
        <v>0</v>
      </c>
      <c r="F147" s="433"/>
      <c r="G147" s="475"/>
      <c r="H147" s="475"/>
      <c r="I147" s="435"/>
      <c r="J147" s="435"/>
      <c r="K147" s="435">
        <v>0</v>
      </c>
      <c r="L147" s="435"/>
      <c r="M147" s="435"/>
      <c r="N147" s="435"/>
      <c r="O147" s="435"/>
      <c r="P147" s="435"/>
      <c r="Q147" s="695">
        <f t="shared" si="27"/>
        <v>0</v>
      </c>
      <c r="R147" s="779">
        <f t="shared" si="28"/>
        <v>0</v>
      </c>
    </row>
    <row r="148" spans="1:18" ht="13.5" thickBot="1" x14ac:dyDescent="0.25">
      <c r="A148" s="476" t="s">
        <v>262</v>
      </c>
      <c r="B148" s="437">
        <f>SUM(B143:B147)</f>
        <v>0</v>
      </c>
      <c r="C148" s="477">
        <f>IF(ISERROR(SUM(C143:C147)/B148),0,((SUM(C143:C147)/B148)))</f>
        <v>0</v>
      </c>
      <c r="D148" s="698">
        <f>SUM(D143:D147)</f>
        <v>0</v>
      </c>
      <c r="E148" s="439">
        <f>IFERROR(D148/B148,0)</f>
        <v>0</v>
      </c>
      <c r="F148" s="410">
        <f>SUM(F143:F147)</f>
        <v>0</v>
      </c>
      <c r="G148" s="479"/>
      <c r="H148" s="479"/>
      <c r="I148" s="480">
        <f>IF(ISERROR(SUM(I143:I147)/F148),0,(SUM(I143:I147)/F148))</f>
        <v>0</v>
      </c>
      <c r="J148" s="480">
        <f>IF(ISERROR(SUM(J143:J147)/F148),0,(SUM(J143:J147)/F148))</f>
        <v>0</v>
      </c>
      <c r="K148" s="480">
        <f>IF(ISERROR(SUM(K143:K147)/F148),0,(SUM(K143:K147)/F148))</f>
        <v>0</v>
      </c>
      <c r="L148" s="480">
        <f>IF(ISERROR(SUM(L143:L147)/F148),0,(SUM(L143:L147)/F148))</f>
        <v>0</v>
      </c>
      <c r="M148" s="480">
        <f>IF(ISERROR(SUM(M143:M147)/F148),0,(SUM(M143:M147)/F148))</f>
        <v>0</v>
      </c>
      <c r="N148" s="480">
        <f>IF(ISERROR(SUM(N143:N147)/F148),0,(SUM(N143:N147)/F148))</f>
        <v>0</v>
      </c>
      <c r="O148" s="480">
        <f>IF(ISERROR(SUM(O143:O147)/F148),0,(SUM(O143:O147)/F148))</f>
        <v>0</v>
      </c>
      <c r="P148" s="480">
        <f>IF(ISERROR(SUM(P143:P147)/F148),0,(SUM(P143:P147)/F148))</f>
        <v>0</v>
      </c>
      <c r="Q148" s="480">
        <f>SUM(Q143:Q147)</f>
        <v>0</v>
      </c>
      <c r="R148" s="439">
        <f>IFERROR(SUM(Q148/F148),0)</f>
        <v>0</v>
      </c>
    </row>
    <row r="149" spans="1:18" ht="13.5" thickBot="1" x14ac:dyDescent="0.25">
      <c r="A149" s="417"/>
      <c r="B149" s="467"/>
      <c r="C149" s="442"/>
      <c r="D149" s="443"/>
      <c r="E149" s="444"/>
      <c r="G149" s="484"/>
      <c r="H149" s="484"/>
      <c r="Q149" s="421" t="s">
        <v>243</v>
      </c>
      <c r="R149" s="448" t="str">
        <f>IFERROR(R148*100/E148-100,"")</f>
        <v/>
      </c>
    </row>
    <row r="150" spans="1:18" x14ac:dyDescent="0.2">
      <c r="A150" s="417"/>
      <c r="B150" s="467"/>
      <c r="D150" s="504"/>
      <c r="E150" s="446"/>
      <c r="G150" s="484"/>
      <c r="H150" s="484"/>
      <c r="Q150" s="505"/>
      <c r="R150" s="506"/>
    </row>
    <row r="151" spans="1:18" ht="13.5" thickBot="1" x14ac:dyDescent="0.25">
      <c r="A151" s="422" t="s">
        <v>263</v>
      </c>
      <c r="B151" s="418"/>
      <c r="F151" s="418"/>
      <c r="G151" s="484"/>
      <c r="H151" s="484"/>
    </row>
    <row r="152" spans="1:18" x14ac:dyDescent="0.2">
      <c r="A152" s="509"/>
      <c r="B152" s="457"/>
      <c r="C152" s="458"/>
      <c r="D152" s="468"/>
      <c r="E152" s="386">
        <f t="shared" ref="E152:E156" si="29">IF(ISERROR(D152/B152),0,(D152/B152))</f>
        <v>0</v>
      </c>
      <c r="F152" s="424"/>
      <c r="G152" s="460"/>
      <c r="H152" s="460"/>
      <c r="I152" s="390"/>
      <c r="J152" s="390"/>
      <c r="K152" s="390">
        <v>0</v>
      </c>
      <c r="L152" s="390"/>
      <c r="M152" s="390"/>
      <c r="N152" s="390"/>
      <c r="O152" s="390"/>
      <c r="P152" s="390"/>
      <c r="Q152" s="459">
        <f t="shared" ref="Q152:Q156" si="30">IF(ISERROR((SUM(I152+L152+J152+M152+K152)*12+(P152+O152))*(100+$K$9+$K$10)%+(N152*12)),0,((SUM(I152+K152+L152+J152+M152)*12+(O152+P152))*(100+$K$9+$K$10)%+(N152*12)))</f>
        <v>0</v>
      </c>
      <c r="R152" s="386">
        <f t="shared" ref="R152:R156" si="31">IF(ISERROR(Q152/F152),0,(Q152/F152))</f>
        <v>0</v>
      </c>
    </row>
    <row r="153" spans="1:18" x14ac:dyDescent="0.2">
      <c r="A153" s="472"/>
      <c r="B153" s="393"/>
      <c r="C153" s="394"/>
      <c r="D153" s="469"/>
      <c r="E153" s="395">
        <f t="shared" si="29"/>
        <v>0</v>
      </c>
      <c r="F153" s="404"/>
      <c r="G153" s="470"/>
      <c r="H153" s="470"/>
      <c r="I153" s="398"/>
      <c r="J153" s="398"/>
      <c r="K153" s="398">
        <v>0</v>
      </c>
      <c r="L153" s="398"/>
      <c r="M153" s="398"/>
      <c r="N153" s="398"/>
      <c r="O153" s="398"/>
      <c r="P153" s="398"/>
      <c r="Q153" s="694">
        <f t="shared" si="30"/>
        <v>0</v>
      </c>
      <c r="R153" s="395">
        <f t="shared" si="31"/>
        <v>0</v>
      </c>
    </row>
    <row r="154" spans="1:18" x14ac:dyDescent="0.2">
      <c r="A154" s="508"/>
      <c r="B154" s="406"/>
      <c r="C154" s="407"/>
      <c r="D154" s="473"/>
      <c r="E154" s="395">
        <f t="shared" si="29"/>
        <v>0</v>
      </c>
      <c r="F154" s="500"/>
      <c r="G154" s="501"/>
      <c r="H154" s="501"/>
      <c r="I154" s="402"/>
      <c r="J154" s="402"/>
      <c r="K154" s="402">
        <v>0</v>
      </c>
      <c r="L154" s="402"/>
      <c r="M154" s="402"/>
      <c r="N154" s="402"/>
      <c r="O154" s="402"/>
      <c r="P154" s="402"/>
      <c r="Q154" s="502">
        <f t="shared" si="30"/>
        <v>0</v>
      </c>
      <c r="R154" s="408">
        <f t="shared" si="31"/>
        <v>0</v>
      </c>
    </row>
    <row r="155" spans="1:18" x14ac:dyDescent="0.2">
      <c r="A155" s="508"/>
      <c r="B155" s="406"/>
      <c r="C155" s="407"/>
      <c r="D155" s="473"/>
      <c r="E155" s="395">
        <f t="shared" si="29"/>
        <v>0</v>
      </c>
      <c r="F155" s="500"/>
      <c r="G155" s="501"/>
      <c r="H155" s="501"/>
      <c r="I155" s="402"/>
      <c r="J155" s="402"/>
      <c r="K155" s="402">
        <v>0</v>
      </c>
      <c r="L155" s="402"/>
      <c r="M155" s="402"/>
      <c r="N155" s="402"/>
      <c r="O155" s="402"/>
      <c r="P155" s="402"/>
      <c r="Q155" s="502">
        <f t="shared" si="30"/>
        <v>0</v>
      </c>
      <c r="R155" s="408">
        <f t="shared" si="31"/>
        <v>0</v>
      </c>
    </row>
    <row r="156" spans="1:18" ht="13.5" thickBot="1" x14ac:dyDescent="0.25">
      <c r="A156" s="474"/>
      <c r="B156" s="431"/>
      <c r="C156" s="407"/>
      <c r="D156" s="473"/>
      <c r="E156" s="408">
        <f t="shared" si="29"/>
        <v>0</v>
      </c>
      <c r="F156" s="433"/>
      <c r="G156" s="475"/>
      <c r="H156" s="475"/>
      <c r="I156" s="435"/>
      <c r="J156" s="435"/>
      <c r="K156" s="435">
        <v>0</v>
      </c>
      <c r="L156" s="435"/>
      <c r="M156" s="435"/>
      <c r="N156" s="435"/>
      <c r="O156" s="435"/>
      <c r="P156" s="435"/>
      <c r="Q156" s="695">
        <f t="shared" si="30"/>
        <v>0</v>
      </c>
      <c r="R156" s="779">
        <f t="shared" si="31"/>
        <v>0</v>
      </c>
    </row>
    <row r="157" spans="1:18" ht="13.5" thickBot="1" x14ac:dyDescent="0.25">
      <c r="A157" s="476" t="s">
        <v>264</v>
      </c>
      <c r="B157" s="437">
        <f>SUM(B152:B156)</f>
        <v>0</v>
      </c>
      <c r="C157" s="477">
        <f>IF(ISERROR(SUM(C152:C156)/B157),0,((SUM(C152:C156)/B157)))</f>
        <v>0</v>
      </c>
      <c r="D157" s="698">
        <f>SUM(D152:D156)</f>
        <v>0</v>
      </c>
      <c r="E157" s="439">
        <f>IFERROR(D157/B157,0)</f>
        <v>0</v>
      </c>
      <c r="F157" s="410">
        <f>SUM(F152:F156)</f>
        <v>0</v>
      </c>
      <c r="G157" s="479"/>
      <c r="H157" s="479"/>
      <c r="I157" s="480">
        <f>IF(ISERROR(SUM(I152:I156)/F157),0,(SUM(I152:I156)/F157))</f>
        <v>0</v>
      </c>
      <c r="J157" s="480">
        <f>IF(ISERROR(SUM(J152:J156)/F157),0,(SUM(J152:J156)/F157))</f>
        <v>0</v>
      </c>
      <c r="K157" s="480">
        <f>IF(ISERROR(SUM(K152:K156)/F157),0,(SUM(K152:K156)/F157))</f>
        <v>0</v>
      </c>
      <c r="L157" s="480">
        <f>IF(ISERROR(SUM(L152:L156)/F157),0,(SUM(L152:L156)/F157))</f>
        <v>0</v>
      </c>
      <c r="M157" s="480">
        <f>IF(ISERROR(SUM(M152:M156)/F157),0,(SUM(M152:M156)/F157))</f>
        <v>0</v>
      </c>
      <c r="N157" s="480">
        <f>IF(ISERROR(SUM(N152:N156)/F157),0,(SUM(N152:N156)/F157))</f>
        <v>0</v>
      </c>
      <c r="O157" s="480">
        <f>IF(ISERROR(SUM(O152:O156)/F157),0,(SUM(O152:O156)/F157))</f>
        <v>0</v>
      </c>
      <c r="P157" s="480">
        <f>IF(ISERROR(SUM(P152:P156)/F157),0,(SUM(P152:P156)/F157))</f>
        <v>0</v>
      </c>
      <c r="Q157" s="480">
        <f>SUM(Q152:Q156)</f>
        <v>0</v>
      </c>
      <c r="R157" s="439">
        <f>IFERROR(SUM(Q157/F157),0)</f>
        <v>0</v>
      </c>
    </row>
    <row r="158" spans="1:18" ht="13.5" thickBot="1" x14ac:dyDescent="0.25">
      <c r="A158" s="417"/>
      <c r="B158" s="467"/>
      <c r="C158" s="442"/>
      <c r="D158" s="443"/>
      <c r="E158" s="444"/>
      <c r="G158" s="484"/>
      <c r="H158" s="484"/>
      <c r="Q158" s="421" t="s">
        <v>243</v>
      </c>
      <c r="R158" s="448" t="str">
        <f>IFERROR(R157*100/E157-100,"")</f>
        <v/>
      </c>
    </row>
    <row r="159" spans="1:18" x14ac:dyDescent="0.2">
      <c r="A159" s="417"/>
      <c r="B159" s="467"/>
      <c r="D159" s="504"/>
      <c r="E159" s="446"/>
      <c r="G159" s="484"/>
      <c r="H159" s="484"/>
      <c r="Q159" s="505"/>
      <c r="R159" s="506"/>
    </row>
    <row r="160" spans="1:18" ht="13.5" thickBot="1" x14ac:dyDescent="0.25">
      <c r="A160" s="422" t="s">
        <v>265</v>
      </c>
      <c r="B160" s="418"/>
      <c r="F160" s="418"/>
      <c r="G160" s="484"/>
      <c r="H160" s="484"/>
    </row>
    <row r="161" spans="1:18" x14ac:dyDescent="0.2">
      <c r="A161" s="510"/>
      <c r="B161" s="457"/>
      <c r="C161" s="458"/>
      <c r="D161" s="468"/>
      <c r="E161" s="386">
        <f t="shared" ref="E161:E170" si="32">IF(ISERROR(D161/B161),0,(D161/B161))</f>
        <v>0</v>
      </c>
      <c r="F161" s="424"/>
      <c r="G161" s="460"/>
      <c r="H161" s="460"/>
      <c r="I161" s="390"/>
      <c r="J161" s="390"/>
      <c r="K161" s="390"/>
      <c r="L161" s="390"/>
      <c r="M161" s="390"/>
      <c r="N161" s="390"/>
      <c r="O161" s="390"/>
      <c r="P161" s="390"/>
      <c r="Q161" s="459">
        <f t="shared" ref="Q161:Q170" si="33">IF(ISERROR((SUM(I161+L161+J161+M161+K161)*12+(P161+O161))*(100+$K$9+$K$10)%+(N161*12)),0,((SUM(I161+K161+L161+J161+M161)*12+(O161+P161))*(100+$K$9+$K$10)%+(N161*12)))</f>
        <v>0</v>
      </c>
      <c r="R161" s="386">
        <f t="shared" ref="R161:R170" si="34">IF(ISERROR(Q161/F161),0,(Q161/F161))</f>
        <v>0</v>
      </c>
    </row>
    <row r="162" spans="1:18" x14ac:dyDescent="0.2">
      <c r="A162" s="399"/>
      <c r="B162" s="393"/>
      <c r="C162" s="394"/>
      <c r="D162" s="469"/>
      <c r="E162" s="395">
        <f t="shared" si="32"/>
        <v>0</v>
      </c>
      <c r="F162" s="404"/>
      <c r="G162" s="470"/>
      <c r="H162" s="470"/>
      <c r="I162" s="398"/>
      <c r="J162" s="398"/>
      <c r="K162" s="398"/>
      <c r="L162" s="398"/>
      <c r="M162" s="398"/>
      <c r="N162" s="398"/>
      <c r="O162" s="398"/>
      <c r="P162" s="398"/>
      <c r="Q162" s="694">
        <f t="shared" si="33"/>
        <v>0</v>
      </c>
      <c r="R162" s="395">
        <f t="shared" si="34"/>
        <v>0</v>
      </c>
    </row>
    <row r="163" spans="1:18" x14ac:dyDescent="0.2">
      <c r="A163" s="399"/>
      <c r="B163" s="406"/>
      <c r="C163" s="407"/>
      <c r="D163" s="473"/>
      <c r="E163" s="395"/>
      <c r="F163" s="500"/>
      <c r="G163" s="501"/>
      <c r="H163" s="501"/>
      <c r="I163" s="402"/>
      <c r="J163" s="402"/>
      <c r="K163" s="402"/>
      <c r="L163" s="402"/>
      <c r="M163" s="402"/>
      <c r="N163" s="402"/>
      <c r="O163" s="402"/>
      <c r="P163" s="402"/>
      <c r="Q163" s="502">
        <f t="shared" si="33"/>
        <v>0</v>
      </c>
      <c r="R163" s="408">
        <f t="shared" si="34"/>
        <v>0</v>
      </c>
    </row>
    <row r="164" spans="1:18" x14ac:dyDescent="0.2">
      <c r="A164" s="399"/>
      <c r="B164" s="406"/>
      <c r="C164" s="407"/>
      <c r="D164" s="473"/>
      <c r="E164" s="395"/>
      <c r="F164" s="500"/>
      <c r="G164" s="501"/>
      <c r="H164" s="501"/>
      <c r="I164" s="402"/>
      <c r="J164" s="402"/>
      <c r="K164" s="402"/>
      <c r="L164" s="402"/>
      <c r="M164" s="402"/>
      <c r="N164" s="402"/>
      <c r="O164" s="402"/>
      <c r="P164" s="402"/>
      <c r="Q164" s="502">
        <f t="shared" si="33"/>
        <v>0</v>
      </c>
      <c r="R164" s="408">
        <f t="shared" si="34"/>
        <v>0</v>
      </c>
    </row>
    <row r="165" spans="1:18" x14ac:dyDescent="0.2">
      <c r="A165" s="399"/>
      <c r="B165" s="406"/>
      <c r="C165" s="407"/>
      <c r="D165" s="473"/>
      <c r="E165" s="395"/>
      <c r="F165" s="500"/>
      <c r="G165" s="501"/>
      <c r="H165" s="501"/>
      <c r="I165" s="402"/>
      <c r="J165" s="402"/>
      <c r="K165" s="402"/>
      <c r="L165" s="402"/>
      <c r="M165" s="402"/>
      <c r="N165" s="402"/>
      <c r="O165" s="402"/>
      <c r="P165" s="402"/>
      <c r="Q165" s="502">
        <f t="shared" si="33"/>
        <v>0</v>
      </c>
      <c r="R165" s="408">
        <f t="shared" si="34"/>
        <v>0</v>
      </c>
    </row>
    <row r="166" spans="1:18" x14ac:dyDescent="0.2">
      <c r="A166" s="399"/>
      <c r="B166" s="406"/>
      <c r="C166" s="407"/>
      <c r="D166" s="473"/>
      <c r="E166" s="395"/>
      <c r="F166" s="500"/>
      <c r="G166" s="501"/>
      <c r="H166" s="501"/>
      <c r="I166" s="402"/>
      <c r="J166" s="402"/>
      <c r="K166" s="402"/>
      <c r="L166" s="402"/>
      <c r="M166" s="402"/>
      <c r="N166" s="402"/>
      <c r="O166" s="402"/>
      <c r="P166" s="402"/>
      <c r="Q166" s="502">
        <f t="shared" si="33"/>
        <v>0</v>
      </c>
      <c r="R166" s="408">
        <f t="shared" si="34"/>
        <v>0</v>
      </c>
    </row>
    <row r="167" spans="1:18" x14ac:dyDescent="0.2">
      <c r="A167" s="511"/>
      <c r="B167" s="406"/>
      <c r="C167" s="407"/>
      <c r="D167" s="473"/>
      <c r="E167" s="395"/>
      <c r="F167" s="500"/>
      <c r="G167" s="501"/>
      <c r="H167" s="501"/>
      <c r="I167" s="402"/>
      <c r="J167" s="402"/>
      <c r="K167" s="402"/>
      <c r="L167" s="402"/>
      <c r="M167" s="402"/>
      <c r="N167" s="402"/>
      <c r="O167" s="402"/>
      <c r="P167" s="402"/>
      <c r="Q167" s="502">
        <f t="shared" si="33"/>
        <v>0</v>
      </c>
      <c r="R167" s="408">
        <f t="shared" si="34"/>
        <v>0</v>
      </c>
    </row>
    <row r="168" spans="1:18" x14ac:dyDescent="0.2">
      <c r="A168" s="399"/>
      <c r="B168" s="406"/>
      <c r="C168" s="407"/>
      <c r="D168" s="473"/>
      <c r="E168" s="395">
        <f t="shared" si="32"/>
        <v>0</v>
      </c>
      <c r="F168" s="500"/>
      <c r="G168" s="501"/>
      <c r="H168" s="501"/>
      <c r="I168" s="402"/>
      <c r="J168" s="402"/>
      <c r="K168" s="402"/>
      <c r="L168" s="402"/>
      <c r="M168" s="402"/>
      <c r="N168" s="402"/>
      <c r="O168" s="402"/>
      <c r="P168" s="402"/>
      <c r="Q168" s="502">
        <f t="shared" si="33"/>
        <v>0</v>
      </c>
      <c r="R168" s="408">
        <f t="shared" si="34"/>
        <v>0</v>
      </c>
    </row>
    <row r="169" spans="1:18" x14ac:dyDescent="0.2">
      <c r="A169" s="508"/>
      <c r="B169" s="406"/>
      <c r="C169" s="407"/>
      <c r="D169" s="473"/>
      <c r="E169" s="395">
        <f t="shared" si="32"/>
        <v>0</v>
      </c>
      <c r="F169" s="500"/>
      <c r="G169" s="501"/>
      <c r="H169" s="501"/>
      <c r="I169" s="402"/>
      <c r="J169" s="402"/>
      <c r="K169" s="402"/>
      <c r="L169" s="402"/>
      <c r="M169" s="402"/>
      <c r="N169" s="402"/>
      <c r="O169" s="402"/>
      <c r="P169" s="402"/>
      <c r="Q169" s="502">
        <f t="shared" si="33"/>
        <v>0</v>
      </c>
      <c r="R169" s="408">
        <f t="shared" si="34"/>
        <v>0</v>
      </c>
    </row>
    <row r="170" spans="1:18" ht="13.5" thickBot="1" x14ac:dyDescent="0.25">
      <c r="A170" s="474"/>
      <c r="B170" s="431"/>
      <c r="C170" s="407"/>
      <c r="D170" s="473"/>
      <c r="E170" s="408">
        <f t="shared" si="32"/>
        <v>0</v>
      </c>
      <c r="F170" s="433"/>
      <c r="G170" s="475"/>
      <c r="H170" s="475"/>
      <c r="I170" s="435"/>
      <c r="J170" s="435"/>
      <c r="K170" s="435">
        <v>0</v>
      </c>
      <c r="L170" s="435"/>
      <c r="M170" s="435"/>
      <c r="N170" s="435"/>
      <c r="O170" s="435"/>
      <c r="P170" s="435"/>
      <c r="Q170" s="695">
        <f t="shared" si="33"/>
        <v>0</v>
      </c>
      <c r="R170" s="779">
        <f t="shared" si="34"/>
        <v>0</v>
      </c>
    </row>
    <row r="171" spans="1:18" ht="13.5" thickBot="1" x14ac:dyDescent="0.25">
      <c r="A171" s="476" t="s">
        <v>264</v>
      </c>
      <c r="B171" s="437">
        <f>SUM(B161:B170)</f>
        <v>0</v>
      </c>
      <c r="C171" s="477">
        <f>IF(ISERROR(SUM(C161:C170)/B171),0,((SUM(C161:C170)/B171)))</f>
        <v>0</v>
      </c>
      <c r="D171" s="698">
        <f>SUM(D161:D170)</f>
        <v>0</v>
      </c>
      <c r="E171" s="439">
        <f>IFERROR(D171/B171,0)</f>
        <v>0</v>
      </c>
      <c r="F171" s="410">
        <f>SUM(F161:F170)</f>
        <v>0</v>
      </c>
      <c r="G171" s="479"/>
      <c r="H171" s="479"/>
      <c r="I171" s="480">
        <f>IF(ISERROR(SUM(I161:I170)/F171),0,(SUM(I161:I170)/F171))</f>
        <v>0</v>
      </c>
      <c r="J171" s="480">
        <f>IF(ISERROR(SUM(J161:J170)/F171),0,(SUM(J161:J170)/F171))</f>
        <v>0</v>
      </c>
      <c r="K171" s="480">
        <f>IF(ISERROR(SUM(K161:K170)/F171),0,(SUM(K161:K170)/F171))</f>
        <v>0</v>
      </c>
      <c r="L171" s="480">
        <f>IF(ISERROR(SUM(L161:L170)/F171),0,(SUM(L161:L170)/F171))</f>
        <v>0</v>
      </c>
      <c r="M171" s="480">
        <f>IF(ISERROR(SUM(M161:M170)/F171),0,(SUM(M161:M170)/F171))</f>
        <v>0</v>
      </c>
      <c r="N171" s="480">
        <f>IF(ISERROR(SUM(N161:N170)/F171),0,(SUM(N161:N170)/F171))</f>
        <v>0</v>
      </c>
      <c r="O171" s="480">
        <f>IF(ISERROR(SUM(O161:O170)/F171),0,(SUM(O161:O170)/F171))</f>
        <v>0</v>
      </c>
      <c r="P171" s="480">
        <f>IF(ISERROR(SUM(P161:P170)/F171),0,(SUM(P161:P170)/F171))</f>
        <v>0</v>
      </c>
      <c r="Q171" s="480">
        <f>SUM(Q161:Q170)</f>
        <v>0</v>
      </c>
      <c r="R171" s="439">
        <f>IFERROR(SUM(Q171/F171),0)</f>
        <v>0</v>
      </c>
    </row>
    <row r="172" spans="1:18" ht="13.5" thickBot="1" x14ac:dyDescent="0.25">
      <c r="A172" s="417"/>
      <c r="B172" s="467"/>
      <c r="C172" s="442"/>
      <c r="D172" s="443"/>
      <c r="E172" s="444"/>
      <c r="G172" s="484"/>
      <c r="H172" s="484"/>
      <c r="Q172" s="421" t="s">
        <v>243</v>
      </c>
      <c r="R172" s="448" t="str">
        <f>IFERROR(R171*100/E171-100,"")</f>
        <v/>
      </c>
    </row>
    <row r="173" spans="1:18" x14ac:dyDescent="0.2">
      <c r="A173" s="417"/>
      <c r="B173" s="418"/>
      <c r="G173" s="484"/>
      <c r="H173" s="484"/>
    </row>
    <row r="174" spans="1:18" ht="39" thickBot="1" x14ac:dyDescent="0.25">
      <c r="A174" s="512" t="s">
        <v>266</v>
      </c>
      <c r="B174" s="513" t="s">
        <v>267</v>
      </c>
      <c r="C174" s="514" t="s">
        <v>268</v>
      </c>
      <c r="D174" s="514" t="s">
        <v>269</v>
      </c>
      <c r="E174" s="515" t="s">
        <v>270</v>
      </c>
      <c r="F174" s="767"/>
      <c r="G174" s="768"/>
      <c r="H174" s="768"/>
      <c r="I174" s="769"/>
      <c r="J174" s="769"/>
      <c r="K174" s="769"/>
      <c r="L174" s="769"/>
      <c r="M174" s="769"/>
      <c r="N174" s="769"/>
      <c r="O174" s="770" t="s">
        <v>267</v>
      </c>
      <c r="P174" s="770" t="s">
        <v>268</v>
      </c>
      <c r="Q174" s="770" t="s">
        <v>269</v>
      </c>
      <c r="R174" s="515" t="s">
        <v>269</v>
      </c>
    </row>
    <row r="175" spans="1:18" x14ac:dyDescent="0.2">
      <c r="A175" s="516"/>
      <c r="B175" s="384"/>
      <c r="C175" s="517"/>
      <c r="D175" s="518">
        <f t="shared" ref="D175:D182" si="35">C175*B175</f>
        <v>0</v>
      </c>
      <c r="E175" s="519"/>
      <c r="F175" s="771"/>
      <c r="G175" s="772"/>
      <c r="H175" s="772"/>
      <c r="I175" s="771"/>
      <c r="J175" s="771"/>
      <c r="K175" s="771"/>
      <c r="L175" s="771"/>
      <c r="M175" s="771"/>
      <c r="N175" s="771"/>
      <c r="O175" s="390"/>
      <c r="P175" s="390"/>
      <c r="Q175" s="773">
        <f t="shared" ref="Q175:Q182" si="36">P175*O175</f>
        <v>0</v>
      </c>
      <c r="R175" s="776"/>
    </row>
    <row r="176" spans="1:18" x14ac:dyDescent="0.2">
      <c r="A176" s="521"/>
      <c r="B176" s="393"/>
      <c r="C176" s="394"/>
      <c r="D176" s="522">
        <f t="shared" si="35"/>
        <v>0</v>
      </c>
      <c r="E176" s="523"/>
      <c r="F176" s="774"/>
      <c r="G176" s="775"/>
      <c r="H176" s="775"/>
      <c r="I176" s="774"/>
      <c r="J176" s="774"/>
      <c r="K176" s="774"/>
      <c r="L176" s="774"/>
      <c r="M176" s="774"/>
      <c r="N176" s="774"/>
      <c r="O176" s="398"/>
      <c r="P176" s="398"/>
      <c r="Q176" s="520">
        <f t="shared" si="36"/>
        <v>0</v>
      </c>
      <c r="R176" s="777"/>
    </row>
    <row r="177" spans="1:18" x14ac:dyDescent="0.2">
      <c r="A177" s="521"/>
      <c r="B177" s="393"/>
      <c r="C177" s="394"/>
      <c r="D177" s="522">
        <f t="shared" si="35"/>
        <v>0</v>
      </c>
      <c r="E177" s="523"/>
      <c r="F177" s="774"/>
      <c r="G177" s="775"/>
      <c r="H177" s="775"/>
      <c r="I177" s="774"/>
      <c r="J177" s="774"/>
      <c r="K177" s="774"/>
      <c r="L177" s="774"/>
      <c r="M177" s="774"/>
      <c r="N177" s="774"/>
      <c r="O177" s="398"/>
      <c r="P177" s="398"/>
      <c r="Q177" s="520">
        <f t="shared" si="36"/>
        <v>0</v>
      </c>
      <c r="R177" s="777"/>
    </row>
    <row r="178" spans="1:18" x14ac:dyDescent="0.2">
      <c r="A178" s="521"/>
      <c r="B178" s="393"/>
      <c r="C178" s="394"/>
      <c r="D178" s="522">
        <f t="shared" si="35"/>
        <v>0</v>
      </c>
      <c r="E178" s="523"/>
      <c r="F178" s="774"/>
      <c r="G178" s="775"/>
      <c r="H178" s="775"/>
      <c r="I178" s="774"/>
      <c r="J178" s="774"/>
      <c r="K178" s="774"/>
      <c r="L178" s="774"/>
      <c r="M178" s="774"/>
      <c r="N178" s="774"/>
      <c r="O178" s="398"/>
      <c r="P178" s="398"/>
      <c r="Q178" s="520">
        <f t="shared" si="36"/>
        <v>0</v>
      </c>
      <c r="R178" s="777"/>
    </row>
    <row r="179" spans="1:18" x14ac:dyDescent="0.2">
      <c r="A179" s="521"/>
      <c r="B179" s="393"/>
      <c r="C179" s="394"/>
      <c r="D179" s="522">
        <f t="shared" si="35"/>
        <v>0</v>
      </c>
      <c r="E179" s="523"/>
      <c r="F179" s="774"/>
      <c r="G179" s="775"/>
      <c r="H179" s="775"/>
      <c r="I179" s="774"/>
      <c r="J179" s="774"/>
      <c r="K179" s="774"/>
      <c r="L179" s="774"/>
      <c r="M179" s="774"/>
      <c r="N179" s="774"/>
      <c r="O179" s="398"/>
      <c r="P179" s="398"/>
      <c r="Q179" s="520">
        <f t="shared" si="36"/>
        <v>0</v>
      </c>
      <c r="R179" s="777"/>
    </row>
    <row r="180" spans="1:18" x14ac:dyDescent="0.2">
      <c r="A180" s="521"/>
      <c r="B180" s="393"/>
      <c r="C180" s="394"/>
      <c r="D180" s="522"/>
      <c r="E180" s="523"/>
      <c r="F180" s="774"/>
      <c r="G180" s="775"/>
      <c r="H180" s="775"/>
      <c r="I180" s="774"/>
      <c r="J180" s="774"/>
      <c r="K180" s="774"/>
      <c r="L180" s="774"/>
      <c r="M180" s="774"/>
      <c r="N180" s="774"/>
      <c r="O180" s="398"/>
      <c r="P180" s="398"/>
      <c r="Q180" s="520">
        <f t="shared" si="36"/>
        <v>0</v>
      </c>
      <c r="R180" s="777"/>
    </row>
    <row r="181" spans="1:18" x14ac:dyDescent="0.2">
      <c r="A181" s="521"/>
      <c r="B181" s="393"/>
      <c r="C181" s="394"/>
      <c r="D181" s="522">
        <f t="shared" si="35"/>
        <v>0</v>
      </c>
      <c r="E181" s="523"/>
      <c r="F181" s="774"/>
      <c r="G181" s="775"/>
      <c r="H181" s="775"/>
      <c r="I181" s="774"/>
      <c r="J181" s="774"/>
      <c r="K181" s="774"/>
      <c r="L181" s="774"/>
      <c r="M181" s="774"/>
      <c r="N181" s="774"/>
      <c r="O181" s="398"/>
      <c r="P181" s="398"/>
      <c r="Q181" s="520">
        <f t="shared" si="36"/>
        <v>0</v>
      </c>
      <c r="R181" s="777"/>
    </row>
    <row r="182" spans="1:18" ht="13.5" thickBot="1" x14ac:dyDescent="0.25">
      <c r="A182" s="524"/>
      <c r="B182" s="431"/>
      <c r="C182" s="525"/>
      <c r="D182" s="526">
        <f t="shared" si="35"/>
        <v>0</v>
      </c>
      <c r="E182" s="527"/>
      <c r="F182" s="774"/>
      <c r="G182" s="775"/>
      <c r="H182" s="775"/>
      <c r="I182" s="774"/>
      <c r="J182" s="774"/>
      <c r="K182" s="774"/>
      <c r="L182" s="774"/>
      <c r="M182" s="774"/>
      <c r="N182" s="774"/>
      <c r="O182" s="402"/>
      <c r="P182" s="398"/>
      <c r="Q182" s="520">
        <f t="shared" si="36"/>
        <v>0</v>
      </c>
      <c r="R182" s="778"/>
    </row>
    <row r="183" spans="1:18" ht="13.5" thickBot="1" x14ac:dyDescent="0.25">
      <c r="A183" s="436" t="s">
        <v>271</v>
      </c>
      <c r="B183" s="410">
        <f>SUM(B175:B182)</f>
        <v>0</v>
      </c>
      <c r="C183" s="477">
        <f>IF(ISERROR(SUM(C175:C182)/B183),0,((SUM(C175:C182)/B183)))</f>
        <v>0</v>
      </c>
      <c r="D183" s="698">
        <f>SUM(D131:D182)</f>
        <v>0</v>
      </c>
      <c r="E183" s="439">
        <f>IFERROR(D183/B183,0)</f>
        <v>0</v>
      </c>
      <c r="F183" s="477"/>
      <c r="G183" s="528"/>
      <c r="H183" s="528"/>
      <c r="I183" s="451"/>
      <c r="J183" s="451"/>
      <c r="K183" s="451"/>
      <c r="L183" s="451"/>
      <c r="M183" s="451"/>
      <c r="N183" s="451"/>
      <c r="O183" s="529">
        <f>SUM(O175:O182)</f>
        <v>0</v>
      </c>
      <c r="P183" s="480">
        <f>IF(ISERROR(SUM(P175:P182)/F183),0,(SUM(P175:P182)/F183))</f>
        <v>0</v>
      </c>
      <c r="Q183" s="480">
        <f>SUM(Q131:Q182)</f>
        <v>0</v>
      </c>
      <c r="R183" s="439">
        <f>Q183</f>
        <v>0</v>
      </c>
    </row>
    <row r="184" spans="1:18" x14ac:dyDescent="0.2">
      <c r="A184" s="417"/>
    </row>
    <row r="185" spans="1:18" x14ac:dyDescent="0.2">
      <c r="A185" s="530" t="s">
        <v>272</v>
      </c>
    </row>
    <row r="186" spans="1:18" x14ac:dyDescent="0.2">
      <c r="A186" s="417"/>
    </row>
    <row r="187" spans="1:18" ht="15" x14ac:dyDescent="0.25">
      <c r="A187" s="531" t="s">
        <v>273</v>
      </c>
    </row>
    <row r="188" spans="1:18" ht="13.5" thickBot="1" x14ac:dyDescent="0.25">
      <c r="A188" s="422"/>
      <c r="H188" s="924"/>
      <c r="I188" s="924"/>
    </row>
    <row r="189" spans="1:18" ht="26.25" thickBot="1" x14ac:dyDescent="0.25">
      <c r="A189" s="532" t="s">
        <v>274</v>
      </c>
      <c r="D189" s="533" t="s">
        <v>275</v>
      </c>
      <c r="E189" s="533" t="s">
        <v>276</v>
      </c>
      <c r="F189" s="930" t="s">
        <v>277</v>
      </c>
      <c r="G189" s="931"/>
      <c r="H189" s="534"/>
      <c r="I189" s="535"/>
    </row>
    <row r="190" spans="1:18" s="536" customFormat="1" x14ac:dyDescent="0.2">
      <c r="A190" s="537"/>
      <c r="B190" s="538"/>
      <c r="C190" s="538"/>
      <c r="D190" s="539"/>
      <c r="E190" s="791"/>
      <c r="F190" s="932">
        <f t="shared" ref="F190:F192" si="37">D190*(1+E190)</f>
        <v>0</v>
      </c>
      <c r="G190" s="933"/>
      <c r="H190" s="540"/>
      <c r="I190" s="541"/>
    </row>
    <row r="191" spans="1:18" x14ac:dyDescent="0.2">
      <c r="A191" s="472"/>
      <c r="C191" s="542"/>
      <c r="D191" s="543"/>
      <c r="E191" s="792"/>
      <c r="F191" s="951">
        <f t="shared" si="37"/>
        <v>0</v>
      </c>
      <c r="G191" s="952"/>
      <c r="H191" s="545"/>
    </row>
    <row r="192" spans="1:18" ht="13.5" thickBot="1" x14ac:dyDescent="0.25">
      <c r="A192" s="508"/>
      <c r="D192" s="546"/>
      <c r="E192" s="793"/>
      <c r="F192" s="953">
        <f t="shared" si="37"/>
        <v>0</v>
      </c>
      <c r="G192" s="954"/>
      <c r="H192" s="545"/>
    </row>
    <row r="193" spans="1:9" ht="13.5" thickBot="1" x14ac:dyDescent="0.25">
      <c r="A193" s="476" t="s">
        <v>278</v>
      </c>
      <c r="B193" s="423"/>
      <c r="C193" s="423"/>
      <c r="D193" s="547">
        <f>SUM(D190:D192)</f>
        <v>0</v>
      </c>
      <c r="E193" s="487"/>
      <c r="F193" s="955">
        <f>SUM(F190:G192)</f>
        <v>0</v>
      </c>
      <c r="G193" s="956"/>
      <c r="H193" s="548"/>
      <c r="I193" s="549"/>
    </row>
    <row r="194" spans="1:9" x14ac:dyDescent="0.2">
      <c r="A194" s="417"/>
    </row>
    <row r="195" spans="1:9" x14ac:dyDescent="0.2">
      <c r="A195" s="422"/>
    </row>
    <row r="196" spans="1:9" ht="13.5" thickBot="1" x14ac:dyDescent="0.25">
      <c r="A196" s="422"/>
      <c r="H196" s="924"/>
      <c r="I196" s="924"/>
    </row>
    <row r="197" spans="1:9" ht="26.25" thickBot="1" x14ac:dyDescent="0.25">
      <c r="A197" s="532" t="s">
        <v>279</v>
      </c>
      <c r="D197" s="533" t="s">
        <v>275</v>
      </c>
      <c r="E197" s="550" t="s">
        <v>276</v>
      </c>
      <c r="F197" s="925" t="s">
        <v>277</v>
      </c>
      <c r="G197" s="926"/>
      <c r="H197" s="534"/>
      <c r="I197" s="535"/>
    </row>
    <row r="198" spans="1:9" s="536" customFormat="1" x14ac:dyDescent="0.2">
      <c r="A198" s="537"/>
      <c r="B198" s="538"/>
      <c r="C198" s="538"/>
      <c r="D198" s="551"/>
      <c r="E198" s="552"/>
      <c r="F198" s="943">
        <f t="shared" ref="F198:F200" si="38">D198*(1+E198)</f>
        <v>0</v>
      </c>
      <c r="G198" s="944"/>
      <c r="H198" s="540"/>
      <c r="I198" s="541"/>
    </row>
    <row r="199" spans="1:9" x14ac:dyDescent="0.2">
      <c r="A199" s="553"/>
      <c r="D199" s="554"/>
      <c r="E199" s="544"/>
      <c r="F199" s="945">
        <f t="shared" si="38"/>
        <v>0</v>
      </c>
      <c r="G199" s="946"/>
      <c r="H199" s="545"/>
    </row>
    <row r="200" spans="1:9" ht="13.5" thickBot="1" x14ac:dyDescent="0.25">
      <c r="A200" s="474"/>
      <c r="B200" s="487"/>
      <c r="C200" s="487"/>
      <c r="D200" s="546"/>
      <c r="E200" s="555"/>
      <c r="F200" s="947">
        <f t="shared" si="38"/>
        <v>0</v>
      </c>
      <c r="G200" s="948"/>
      <c r="H200" s="545"/>
    </row>
    <row r="201" spans="1:9" ht="13.5" thickBot="1" x14ac:dyDescent="0.25">
      <c r="A201" s="476" t="s">
        <v>280</v>
      </c>
      <c r="B201" s="423"/>
      <c r="C201" s="423"/>
      <c r="D201" s="529">
        <f>SUM(D198:D200)</f>
        <v>0</v>
      </c>
      <c r="E201" s="487"/>
      <c r="F201" s="949">
        <f>SUM(F198:G200)</f>
        <v>0</v>
      </c>
      <c r="G201" s="950"/>
      <c r="H201" s="548"/>
      <c r="I201" s="549"/>
    </row>
  </sheetData>
  <mergeCells count="30">
    <mergeCell ref="F198:G198"/>
    <mergeCell ref="F199:G199"/>
    <mergeCell ref="F200:G200"/>
    <mergeCell ref="F201:G201"/>
    <mergeCell ref="F191:G191"/>
    <mergeCell ref="F192:G192"/>
    <mergeCell ref="F193:G193"/>
    <mergeCell ref="H196:I196"/>
    <mergeCell ref="F197:G197"/>
    <mergeCell ref="Q14:Q15"/>
    <mergeCell ref="R14:R15"/>
    <mergeCell ref="H188:I188"/>
    <mergeCell ref="F189:G189"/>
    <mergeCell ref="F190:G190"/>
    <mergeCell ref="F14:F15"/>
    <mergeCell ref="G14:G15"/>
    <mergeCell ref="H14:H15"/>
    <mergeCell ref="I14:N14"/>
    <mergeCell ref="O14:P14"/>
    <mergeCell ref="A14:A15"/>
    <mergeCell ref="B14:B15"/>
    <mergeCell ref="C14:C15"/>
    <mergeCell ref="D14:D15"/>
    <mergeCell ref="E14:E15"/>
    <mergeCell ref="A1:R1"/>
    <mergeCell ref="F3:R3"/>
    <mergeCell ref="I6:L6"/>
    <mergeCell ref="I7:L7"/>
    <mergeCell ref="A13:E13"/>
    <mergeCell ref="F13:R13"/>
  </mergeCells>
  <dataValidations disablePrompts="1" count="1">
    <dataValidation allowBlank="1" showInputMessage="1" showErrorMessage="1" errorTitle="Berechnungshinweis" promptTitle="Berechnungshinweis" prompt="Die prozentualen Personalkostensteigerungen müssen bei der prognostischen Abbildung der einzelnen Entgeltbestandteile bereits enthalten sein." sqref="N11" xr:uid="{00000000-0002-0000-0500-000000000000}"/>
  </dataValidations>
  <pageMargins left="0.51181102362204722" right="0.51181102362204722" top="0.59055118110236249" bottom="0.59055118110236249" header="0.31496062992125984" footer="0.31496062992125984"/>
  <pageSetup paperSize="9" scale="54" orientation="landscape" r:id="rId1"/>
  <headerFooter>
    <oddHeader>&amp;LLandesrahmenvertrag Sachsen
&amp;R&amp;9Aufforderung zum Abschluss einer Vereinbarung nach § 125 SGB IX</oddHeader>
    <oddFooter>&amp;CSeite &amp;P&amp;R&amp;A</oddFooter>
  </headerFooter>
  <rowBreaks count="1" manualBreakCount="1">
    <brk id="18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4"/>
  <sheetViews>
    <sheetView showGridLines="0" showZeros="0" zoomScaleNormal="100" workbookViewId="0">
      <selection activeCell="H24" sqref="H24"/>
    </sheetView>
  </sheetViews>
  <sheetFormatPr baseColWidth="10" defaultColWidth="0" defaultRowHeight="12.75" x14ac:dyDescent="0.2"/>
  <cols>
    <col min="1" max="2" width="2.140625" style="556" customWidth="1"/>
    <col min="3" max="3" width="29" style="556" customWidth="1"/>
    <col min="4" max="4" width="15.85546875" style="556" customWidth="1"/>
    <col min="5" max="5" width="3.28515625" style="556" customWidth="1"/>
    <col min="6" max="6" width="15.85546875" style="556" customWidth="1"/>
    <col min="7" max="7" width="12.7109375" style="556" customWidth="1"/>
    <col min="8" max="8" width="16.28515625" style="556" customWidth="1"/>
    <col min="9" max="9" width="2.140625" style="556" customWidth="1"/>
    <col min="10" max="10" width="11.42578125" style="556" customWidth="1"/>
    <col min="11" max="19" width="0" style="556" hidden="1" customWidth="1"/>
    <col min="20" max="16384" width="11.42578125" style="556" hidden="1"/>
  </cols>
  <sheetData>
    <row r="1" spans="1:9" ht="9" customHeight="1" x14ac:dyDescent="0.2">
      <c r="A1" s="557"/>
      <c r="B1" s="558"/>
      <c r="C1" s="558"/>
      <c r="D1" s="558"/>
      <c r="E1" s="558"/>
      <c r="F1" s="558"/>
      <c r="G1" s="558"/>
      <c r="H1" s="558"/>
      <c r="I1" s="559"/>
    </row>
    <row r="2" spans="1:9" ht="16.5" customHeight="1" x14ac:dyDescent="0.25">
      <c r="A2" s="560"/>
      <c r="B2" s="561" t="s">
        <v>281</v>
      </c>
      <c r="C2" s="562"/>
      <c r="D2" s="562"/>
      <c r="E2" s="562"/>
      <c r="F2" s="563"/>
      <c r="G2" s="563"/>
      <c r="H2" s="563"/>
      <c r="I2" s="564"/>
    </row>
    <row r="3" spans="1:9" ht="9.75" customHeight="1" x14ac:dyDescent="0.25">
      <c r="A3" s="560"/>
      <c r="B3" s="561"/>
      <c r="C3" s="561"/>
      <c r="D3" s="561"/>
      <c r="E3" s="561"/>
      <c r="F3" s="565"/>
      <c r="G3" s="565"/>
      <c r="H3" s="565"/>
      <c r="I3" s="564"/>
    </row>
    <row r="4" spans="1:9" s="566" customFormat="1" ht="15.75" x14ac:dyDescent="0.25">
      <c r="A4" s="567"/>
      <c r="B4" s="568"/>
      <c r="C4" s="556"/>
      <c r="F4" s="569"/>
      <c r="G4" s="569"/>
      <c r="H4" s="570" t="s">
        <v>282</v>
      </c>
      <c r="I4" s="571"/>
    </row>
    <row r="5" spans="1:9" s="566" customFormat="1" ht="15.75" x14ac:dyDescent="0.25">
      <c r="A5" s="567"/>
      <c r="B5" s="568"/>
      <c r="C5" s="556"/>
      <c r="F5" s="569"/>
      <c r="G5" s="569"/>
      <c r="H5" s="572" t="s">
        <v>283</v>
      </c>
      <c r="I5" s="571"/>
    </row>
    <row r="6" spans="1:9" s="566" customFormat="1" ht="13.5" customHeight="1" x14ac:dyDescent="0.25">
      <c r="A6" s="567"/>
      <c r="B6" s="568"/>
      <c r="H6" s="573"/>
      <c r="I6" s="571"/>
    </row>
    <row r="7" spans="1:9" s="566" customFormat="1" ht="15.75" x14ac:dyDescent="0.25">
      <c r="A7" s="567"/>
      <c r="B7" s="568"/>
      <c r="C7" s="574" t="s">
        <v>284</v>
      </c>
      <c r="D7" s="575"/>
      <c r="E7" s="575"/>
      <c r="F7" s="575"/>
      <c r="G7" s="575"/>
      <c r="H7" s="576"/>
      <c r="I7" s="571"/>
    </row>
    <row r="8" spans="1:9" s="566" customFormat="1" ht="15.75" x14ac:dyDescent="0.25">
      <c r="A8" s="567"/>
      <c r="B8" s="568"/>
      <c r="C8" s="574" t="s">
        <v>285</v>
      </c>
      <c r="D8" s="575"/>
      <c r="E8" s="575"/>
      <c r="F8" s="575"/>
      <c r="G8" s="575"/>
      <c r="H8" s="577"/>
      <c r="I8" s="571"/>
    </row>
    <row r="9" spans="1:9" s="566" customFormat="1" ht="15.75" x14ac:dyDescent="0.25">
      <c r="A9" s="567"/>
      <c r="B9" s="568"/>
      <c r="C9" s="578"/>
      <c r="D9" s="578"/>
      <c r="E9" s="578"/>
      <c r="F9" s="579" t="s">
        <v>286</v>
      </c>
      <c r="G9" s="580"/>
      <c r="H9" s="876">
        <f>H7+H8</f>
        <v>0</v>
      </c>
      <c r="I9" s="571"/>
    </row>
    <row r="10" spans="1:9" s="566" customFormat="1" ht="15.75" x14ac:dyDescent="0.25">
      <c r="A10" s="567"/>
      <c r="B10" s="568"/>
      <c r="C10" s="574" t="s">
        <v>287</v>
      </c>
      <c r="D10" s="575"/>
      <c r="E10" s="575"/>
      <c r="F10" s="581"/>
      <c r="G10" s="582"/>
      <c r="H10" s="583"/>
      <c r="I10" s="571"/>
    </row>
    <row r="11" spans="1:9" s="566" customFormat="1" ht="15.75" x14ac:dyDescent="0.25">
      <c r="A11" s="567"/>
      <c r="B11" s="568"/>
      <c r="C11" s="565"/>
      <c r="F11" s="584" t="s">
        <v>288</v>
      </c>
      <c r="G11" s="585"/>
      <c r="H11" s="586"/>
      <c r="I11" s="571"/>
    </row>
    <row r="12" spans="1:9" s="566" customFormat="1" ht="15.75" x14ac:dyDescent="0.25">
      <c r="A12" s="567"/>
      <c r="B12" s="568"/>
      <c r="C12" s="578"/>
      <c r="D12" s="578"/>
      <c r="E12" s="578"/>
      <c r="F12" s="579" t="s">
        <v>286</v>
      </c>
      <c r="G12" s="579"/>
      <c r="H12" s="877">
        <f>H9-H10</f>
        <v>0</v>
      </c>
      <c r="I12" s="571"/>
    </row>
    <row r="13" spans="1:9" s="566" customFormat="1" ht="7.5" customHeight="1" x14ac:dyDescent="0.25">
      <c r="A13" s="567"/>
      <c r="B13" s="568"/>
      <c r="F13" s="587"/>
      <c r="G13" s="588"/>
      <c r="H13" s="589"/>
      <c r="I13" s="571"/>
    </row>
    <row r="14" spans="1:9" s="566" customFormat="1" ht="15.75" x14ac:dyDescent="0.25">
      <c r="A14" s="567"/>
      <c r="B14" s="568"/>
      <c r="C14" s="590"/>
      <c r="D14" s="590"/>
      <c r="E14" s="590"/>
      <c r="F14" s="591"/>
      <c r="G14" s="592" t="s">
        <v>289</v>
      </c>
      <c r="H14" s="878">
        <f>H12*0.0245</f>
        <v>0</v>
      </c>
      <c r="I14" s="571"/>
    </row>
    <row r="15" spans="1:9" s="566" customFormat="1" ht="6.75" customHeight="1" x14ac:dyDescent="0.25">
      <c r="A15" s="593"/>
      <c r="B15" s="594"/>
      <c r="C15" s="595"/>
      <c r="D15" s="595"/>
      <c r="E15" s="595"/>
      <c r="F15" s="596"/>
      <c r="G15" s="596"/>
      <c r="H15" s="596"/>
      <c r="I15" s="597"/>
    </row>
    <row r="16" spans="1:9" s="566" customFormat="1" ht="24.75" customHeight="1" x14ac:dyDescent="0.25">
      <c r="A16" s="556"/>
      <c r="B16" s="598"/>
      <c r="C16" s="565"/>
      <c r="D16" s="565"/>
      <c r="E16" s="565"/>
      <c r="F16" s="556"/>
      <c r="G16" s="556"/>
      <c r="H16" s="556"/>
      <c r="I16" s="556"/>
    </row>
    <row r="17" spans="1:11" ht="8.25" customHeight="1" x14ac:dyDescent="0.25">
      <c r="A17" s="557"/>
      <c r="B17" s="599"/>
      <c r="C17" s="600"/>
      <c r="D17" s="600"/>
      <c r="E17" s="600"/>
      <c r="F17" s="558"/>
      <c r="G17" s="558"/>
      <c r="H17" s="558"/>
      <c r="I17" s="559"/>
    </row>
    <row r="18" spans="1:11" ht="16.5" customHeight="1" x14ac:dyDescent="0.25">
      <c r="A18" s="560"/>
      <c r="B18" s="601" t="s">
        <v>290</v>
      </c>
      <c r="C18" s="562"/>
      <c r="D18" s="562"/>
      <c r="E18" s="562"/>
      <c r="F18" s="563"/>
      <c r="G18" s="563"/>
      <c r="H18" s="563"/>
      <c r="I18" s="564"/>
    </row>
    <row r="19" spans="1:11" ht="15" x14ac:dyDescent="0.25">
      <c r="A19" s="560"/>
      <c r="B19" s="598"/>
      <c r="I19" s="564"/>
    </row>
    <row r="20" spans="1:11" ht="13.5" customHeight="1" x14ac:dyDescent="0.25">
      <c r="A20" s="560"/>
      <c r="B20" s="598"/>
      <c r="D20" s="602"/>
      <c r="E20" s="565"/>
      <c r="F20" s="556" t="s">
        <v>291</v>
      </c>
      <c r="I20" s="564"/>
    </row>
    <row r="21" spans="1:11" ht="15" customHeight="1" x14ac:dyDescent="0.25">
      <c r="A21" s="567"/>
      <c r="B21" s="566"/>
      <c r="D21" s="603" t="s">
        <v>292</v>
      </c>
      <c r="E21" s="578"/>
      <c r="F21" s="604"/>
      <c r="G21" s="605" t="s">
        <v>293</v>
      </c>
      <c r="H21" s="879">
        <f t="shared" ref="H21:H22" si="0">F21*0.125</f>
        <v>0</v>
      </c>
      <c r="I21" s="571"/>
      <c r="K21" s="699"/>
    </row>
    <row r="22" spans="1:11" ht="15.75" x14ac:dyDescent="0.25">
      <c r="A22" s="567"/>
      <c r="B22" s="568"/>
      <c r="D22" s="603" t="s">
        <v>294</v>
      </c>
      <c r="E22" s="578"/>
      <c r="F22" s="604"/>
      <c r="G22" s="605" t="s">
        <v>293</v>
      </c>
      <c r="H22" s="879">
        <f t="shared" si="0"/>
        <v>0</v>
      </c>
      <c r="I22" s="571"/>
      <c r="K22" s="699"/>
    </row>
    <row r="23" spans="1:11" ht="8.25" customHeight="1" x14ac:dyDescent="0.25">
      <c r="A23" s="567"/>
      <c r="B23" s="568"/>
      <c r="C23" s="603"/>
      <c r="D23" s="606"/>
      <c r="E23" s="578"/>
      <c r="F23" s="607"/>
      <c r="G23" s="605"/>
      <c r="H23" s="608"/>
      <c r="I23" s="571"/>
      <c r="K23" s="699"/>
    </row>
    <row r="24" spans="1:11" ht="15.75" x14ac:dyDescent="0.25">
      <c r="A24" s="567"/>
      <c r="B24" s="568"/>
      <c r="C24" s="603"/>
      <c r="D24" s="606"/>
      <c r="E24" s="578"/>
      <c r="F24" s="607"/>
      <c r="G24" s="605"/>
      <c r="H24" s="880">
        <f>SUM(H21:H22)</f>
        <v>0</v>
      </c>
      <c r="I24" s="571"/>
      <c r="K24" s="699"/>
    </row>
    <row r="25" spans="1:11" s="566" customFormat="1" ht="6.75" customHeight="1" x14ac:dyDescent="0.2">
      <c r="A25" s="609"/>
      <c r="B25" s="610"/>
      <c r="C25" s="610"/>
      <c r="D25" s="610"/>
      <c r="E25" s="610"/>
      <c r="F25" s="610"/>
      <c r="G25" s="610"/>
      <c r="H25" s="610"/>
      <c r="I25" s="611"/>
      <c r="K25" s="699"/>
    </row>
    <row r="26" spans="1:11" s="566" customFormat="1" ht="24.75" customHeight="1" x14ac:dyDescent="0.2">
      <c r="A26" s="610"/>
      <c r="K26" s="699"/>
    </row>
    <row r="27" spans="1:11" ht="15.75" customHeight="1" x14ac:dyDescent="0.2">
      <c r="A27" s="567"/>
      <c r="B27" s="558"/>
      <c r="C27" s="558"/>
      <c r="D27" s="558"/>
      <c r="E27" s="558"/>
      <c r="F27" s="558"/>
      <c r="G27" s="558"/>
      <c r="H27" s="558"/>
      <c r="I27" s="559"/>
      <c r="K27" s="699"/>
    </row>
    <row r="28" spans="1:11" ht="15.75" customHeight="1" x14ac:dyDescent="0.25">
      <c r="A28" s="560"/>
      <c r="B28" s="601" t="s">
        <v>295</v>
      </c>
      <c r="C28" s="563"/>
      <c r="D28" s="563"/>
      <c r="E28" s="563"/>
      <c r="F28" s="563"/>
      <c r="G28" s="563"/>
      <c r="H28" s="563"/>
      <c r="I28" s="612"/>
      <c r="K28" s="699"/>
    </row>
    <row r="29" spans="1:11" ht="15.75" customHeight="1" x14ac:dyDescent="0.2">
      <c r="A29" s="560"/>
      <c r="B29" s="565"/>
      <c r="C29" s="565"/>
      <c r="D29" s="565"/>
      <c r="E29" s="565"/>
      <c r="F29" s="565"/>
      <c r="G29" s="565"/>
      <c r="H29" s="565"/>
      <c r="I29" s="612"/>
      <c r="K29" s="699"/>
    </row>
    <row r="30" spans="1:11" ht="14.25" customHeight="1" x14ac:dyDescent="0.25">
      <c r="A30" s="560"/>
      <c r="B30" s="565"/>
      <c r="C30" s="613"/>
      <c r="D30" s="590"/>
      <c r="E30" s="614"/>
      <c r="F30" s="615" t="str">
        <f t="shared" ref="F30:F31" si="1">G31</f>
        <v>Anschaffungs- und</v>
      </c>
      <c r="G30" s="616" t="s">
        <v>296</v>
      </c>
      <c r="H30" s="617"/>
      <c r="I30" s="612"/>
      <c r="K30" s="699"/>
    </row>
    <row r="31" spans="1:11" ht="15.75" customHeight="1" x14ac:dyDescent="0.25">
      <c r="A31" s="560"/>
      <c r="B31" s="565"/>
      <c r="C31" s="613"/>
      <c r="D31" s="590"/>
      <c r="E31" s="614"/>
      <c r="F31" s="618" t="str">
        <f t="shared" si="1"/>
        <v>Herstellungskosten</v>
      </c>
      <c r="G31" s="619" t="str">
        <f t="shared" ref="G31:G32" si="2">H4</f>
        <v>Anschaffungs- und</v>
      </c>
      <c r="H31" s="573" t="s">
        <v>297</v>
      </c>
      <c r="I31" s="612"/>
      <c r="K31" s="699"/>
    </row>
    <row r="32" spans="1:11" ht="15.75" customHeight="1" x14ac:dyDescent="0.25">
      <c r="A32" s="560"/>
      <c r="B32" s="565"/>
      <c r="C32" s="613"/>
      <c r="D32" s="590"/>
      <c r="E32" s="614"/>
      <c r="F32" s="620" t="s">
        <v>298</v>
      </c>
      <c r="G32" s="619" t="str">
        <f t="shared" si="2"/>
        <v>Herstellungskosten</v>
      </c>
      <c r="H32" s="573"/>
      <c r="I32" s="612"/>
      <c r="K32" s="699"/>
    </row>
    <row r="33" spans="1:11" ht="15.75" customHeight="1" x14ac:dyDescent="0.25">
      <c r="A33" s="560"/>
      <c r="B33" s="565"/>
      <c r="C33" s="621"/>
      <c r="D33" s="578"/>
      <c r="E33" s="614"/>
      <c r="F33" s="622"/>
      <c r="G33" s="623"/>
      <c r="H33" s="624"/>
      <c r="I33" s="612"/>
      <c r="K33" s="699"/>
    </row>
    <row r="34" spans="1:11" ht="15.75" customHeight="1" x14ac:dyDescent="0.25">
      <c r="A34" s="560"/>
      <c r="B34" s="565"/>
      <c r="C34" s="613"/>
      <c r="E34" s="614"/>
      <c r="F34" s="625" t="s">
        <v>94</v>
      </c>
      <c r="G34" s="623"/>
      <c r="H34" s="625" t="s">
        <v>94</v>
      </c>
      <c r="I34" s="612"/>
      <c r="K34" s="699"/>
    </row>
    <row r="35" spans="1:11" ht="15.75" customHeight="1" x14ac:dyDescent="0.2">
      <c r="A35" s="560"/>
      <c r="B35" s="565"/>
      <c r="C35" s="574" t="s">
        <v>284</v>
      </c>
      <c r="D35" s="575"/>
      <c r="E35" s="626"/>
      <c r="F35" s="627"/>
      <c r="G35" s="628"/>
      <c r="H35" s="881">
        <f>G35*F35</f>
        <v>0</v>
      </c>
      <c r="I35" s="612"/>
      <c r="K35" s="699"/>
    </row>
    <row r="36" spans="1:11" ht="15.75" customHeight="1" x14ac:dyDescent="0.2">
      <c r="A36" s="560"/>
      <c r="B36" s="565"/>
      <c r="C36" s="574" t="s">
        <v>285</v>
      </c>
      <c r="D36" s="575"/>
      <c r="E36" s="575"/>
      <c r="F36" s="627"/>
      <c r="G36" s="628"/>
      <c r="H36" s="881">
        <f t="shared" ref="H36:H38" si="3">G36*F36</f>
        <v>0</v>
      </c>
      <c r="I36" s="612"/>
      <c r="K36" s="699"/>
    </row>
    <row r="37" spans="1:11" ht="15.75" customHeight="1" x14ac:dyDescent="0.2">
      <c r="A37" s="560"/>
      <c r="B37" s="565"/>
      <c r="C37" s="629" t="s">
        <v>299</v>
      </c>
      <c r="D37" s="610"/>
      <c r="E37" s="610"/>
      <c r="F37" s="627"/>
      <c r="G37" s="628"/>
      <c r="H37" s="881">
        <f t="shared" si="3"/>
        <v>0</v>
      </c>
      <c r="I37" s="612"/>
      <c r="K37" s="699"/>
    </row>
    <row r="38" spans="1:11" s="566" customFormat="1" ht="15.75" customHeight="1" x14ac:dyDescent="0.2">
      <c r="A38" s="560"/>
      <c r="B38" s="565"/>
      <c r="C38" s="574" t="s">
        <v>300</v>
      </c>
      <c r="D38" s="575"/>
      <c r="E38" s="626"/>
      <c r="F38" s="627"/>
      <c r="G38" s="628"/>
      <c r="H38" s="881">
        <f t="shared" si="3"/>
        <v>0</v>
      </c>
      <c r="I38" s="612"/>
      <c r="K38" s="699"/>
    </row>
    <row r="39" spans="1:11" s="566" customFormat="1" ht="15.75" customHeight="1" x14ac:dyDescent="0.2">
      <c r="A39" s="560"/>
      <c r="B39" s="565"/>
      <c r="C39" s="957"/>
      <c r="D39" s="958"/>
      <c r="E39" s="959"/>
      <c r="F39" s="630"/>
      <c r="G39" s="631"/>
      <c r="H39" s="632"/>
      <c r="I39" s="612"/>
      <c r="K39" s="699"/>
    </row>
    <row r="40" spans="1:11" s="566" customFormat="1" ht="15.75" customHeight="1" x14ac:dyDescent="0.2">
      <c r="A40" s="560"/>
      <c r="B40" s="565"/>
      <c r="F40" s="633"/>
      <c r="G40" s="633"/>
      <c r="H40" s="633"/>
      <c r="I40" s="612"/>
      <c r="K40" s="699"/>
    </row>
    <row r="41" spans="1:11" s="566" customFormat="1" ht="15.75" customHeight="1" x14ac:dyDescent="0.2">
      <c r="A41" s="560"/>
      <c r="B41" s="634"/>
      <c r="C41" s="635"/>
      <c r="D41" s="634"/>
      <c r="E41" s="636"/>
      <c r="F41" s="637"/>
      <c r="G41" s="637"/>
      <c r="H41" s="880">
        <f>SUM(H35:H39)</f>
        <v>0</v>
      </c>
      <c r="I41" s="612"/>
      <c r="K41" s="699"/>
    </row>
    <row r="42" spans="1:11" ht="15.75" customHeight="1" x14ac:dyDescent="0.25">
      <c r="A42" s="609"/>
      <c r="B42" s="596"/>
      <c r="C42" s="638"/>
      <c r="D42" s="639"/>
      <c r="E42" s="640"/>
      <c r="F42" s="640"/>
      <c r="G42" s="596"/>
      <c r="H42" s="596"/>
      <c r="I42" s="597"/>
    </row>
    <row r="43" spans="1:11" ht="15.75" customHeight="1" x14ac:dyDescent="0.2"/>
    <row r="44" spans="1:11" ht="15.75" customHeight="1" x14ac:dyDescent="0.2"/>
  </sheetData>
  <sheetProtection sheet="1" objects="1" scenarios="1"/>
  <mergeCells count="1">
    <mergeCell ref="C39:E39"/>
  </mergeCells>
  <pageMargins left="0.78740157480314965" right="0.23622047244094491" top="0.70866141732283472" bottom="0.39370078740157483" header="0.51181102362204722" footer="0.15748031496062992"/>
  <pageSetup paperSize="9" scale="94" orientation="portrait" horizontalDpi="2147483648" r:id="rId1"/>
  <headerFooter>
    <oddHeader>&amp;RANLAGE  5</oddHeader>
    <oddFooter>&amp;L&amp;9Aufforderungsunterlagen für WfbM und ALA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2"/>
  <sheetViews>
    <sheetView showGridLines="0" showZeros="0" zoomScale="130" workbookViewId="0">
      <selection activeCell="D44" sqref="D44:G44"/>
    </sheetView>
  </sheetViews>
  <sheetFormatPr baseColWidth="10" defaultColWidth="0" defaultRowHeight="12.75" x14ac:dyDescent="0.2"/>
  <cols>
    <col min="1" max="1" width="1.42578125" style="1" customWidth="1"/>
    <col min="2" max="2" width="2.140625" style="1" customWidth="1"/>
    <col min="3" max="3" width="19" style="1" customWidth="1"/>
    <col min="4" max="4" width="14.7109375" style="1" customWidth="1"/>
    <col min="5" max="5" width="10.85546875" style="1" customWidth="1"/>
    <col min="6" max="6" width="15.85546875" style="1" customWidth="1"/>
    <col min="7" max="7" width="13.140625" style="1" customWidth="1"/>
    <col min="8" max="8" width="15.28515625" style="1" customWidth="1"/>
    <col min="9" max="9" width="1.28515625" style="1" customWidth="1"/>
    <col min="10" max="19" width="0" style="1" hidden="1" customWidth="1"/>
    <col min="20" max="16384" width="11.42578125" style="1" hidden="1"/>
  </cols>
  <sheetData>
    <row r="1" spans="1:19" ht="9" customHeight="1" x14ac:dyDescent="0.2">
      <c r="A1" s="251"/>
      <c r="B1" s="252"/>
      <c r="C1" s="252"/>
      <c r="D1" s="252"/>
      <c r="E1" s="252"/>
      <c r="F1" s="252"/>
      <c r="G1" s="252"/>
      <c r="H1" s="252"/>
      <c r="I1" s="254"/>
      <c r="K1" s="699"/>
      <c r="L1" s="699"/>
      <c r="M1" s="699"/>
      <c r="N1" s="699"/>
      <c r="O1" s="699"/>
      <c r="P1" s="699"/>
      <c r="Q1" s="699"/>
      <c r="R1" s="699"/>
      <c r="S1" s="699"/>
    </row>
    <row r="2" spans="1:19" ht="15.75" customHeight="1" x14ac:dyDescent="0.2">
      <c r="A2" s="227"/>
      <c r="B2" s="641" t="s">
        <v>301</v>
      </c>
      <c r="C2" s="642"/>
      <c r="D2" s="642"/>
      <c r="E2" s="642"/>
      <c r="F2" s="642"/>
      <c r="G2" s="642"/>
      <c r="H2" s="642"/>
      <c r="I2" s="643"/>
      <c r="K2" s="699"/>
      <c r="L2" s="699"/>
      <c r="M2" s="699"/>
      <c r="N2" s="699"/>
      <c r="O2" s="699"/>
      <c r="P2" s="699"/>
      <c r="Q2" s="699"/>
      <c r="R2" s="699"/>
      <c r="S2" s="699"/>
    </row>
    <row r="3" spans="1:19" ht="6" customHeight="1" x14ac:dyDescent="0.2">
      <c r="A3" s="227"/>
      <c r="B3" s="10"/>
      <c r="C3" s="10"/>
      <c r="D3" s="10"/>
      <c r="E3" s="10"/>
      <c r="F3" s="10"/>
      <c r="G3" s="10"/>
      <c r="H3" s="10"/>
      <c r="I3" s="643"/>
      <c r="K3" s="699"/>
      <c r="L3" s="699"/>
      <c r="M3" s="699"/>
      <c r="N3" s="699"/>
      <c r="O3" s="699"/>
      <c r="P3" s="699"/>
      <c r="Q3" s="699"/>
      <c r="R3" s="699"/>
      <c r="S3" s="699"/>
    </row>
    <row r="4" spans="1:19" ht="13.5" customHeight="1" x14ac:dyDescent="0.2">
      <c r="A4" s="227"/>
      <c r="B4" s="960" t="s">
        <v>302</v>
      </c>
      <c r="C4" s="960"/>
      <c r="D4" s="960"/>
      <c r="E4" s="960"/>
      <c r="F4" s="960"/>
      <c r="G4" s="960"/>
      <c r="H4" s="960"/>
      <c r="I4" s="643"/>
      <c r="K4" s="699"/>
      <c r="L4" s="699"/>
      <c r="M4" s="699"/>
      <c r="N4" s="699"/>
      <c r="O4" s="699"/>
      <c r="P4" s="699"/>
      <c r="Q4" s="699"/>
      <c r="R4" s="699"/>
      <c r="S4" s="699"/>
    </row>
    <row r="5" spans="1:19" ht="8.25" customHeight="1" x14ac:dyDescent="0.2">
      <c r="A5" s="227"/>
      <c r="B5" s="10"/>
      <c r="C5" s="10"/>
      <c r="D5" s="10"/>
      <c r="E5" s="10"/>
      <c r="F5" s="10"/>
      <c r="G5" s="10"/>
      <c r="H5" s="10"/>
      <c r="I5" s="643"/>
      <c r="K5" s="699"/>
      <c r="L5" s="699"/>
      <c r="M5" s="699"/>
      <c r="N5" s="699"/>
      <c r="O5" s="699"/>
      <c r="P5" s="699"/>
      <c r="Q5" s="699"/>
      <c r="R5" s="699"/>
      <c r="S5" s="699"/>
    </row>
    <row r="6" spans="1:19" ht="15.75" customHeight="1" x14ac:dyDescent="0.2">
      <c r="A6" s="227"/>
      <c r="B6" s="10" t="s">
        <v>196</v>
      </c>
      <c r="C6" s="53" t="s">
        <v>303</v>
      </c>
      <c r="D6" s="51"/>
      <c r="E6" s="644"/>
      <c r="G6" s="235"/>
      <c r="H6" s="645"/>
      <c r="I6" s="643"/>
      <c r="K6" s="699"/>
      <c r="L6" s="699"/>
      <c r="M6" s="699"/>
      <c r="N6" s="699"/>
      <c r="O6" s="699"/>
      <c r="P6" s="699"/>
      <c r="Q6" s="699"/>
      <c r="R6" s="699"/>
      <c r="S6" s="699"/>
    </row>
    <row r="7" spans="1:19" ht="15.75" customHeight="1" x14ac:dyDescent="0.2">
      <c r="A7" s="227"/>
      <c r="B7" s="10"/>
      <c r="C7" s="10" t="s">
        <v>304</v>
      </c>
      <c r="E7" s="33"/>
      <c r="F7" s="235"/>
      <c r="G7" s="646"/>
      <c r="H7" s="645"/>
      <c r="I7" s="643"/>
      <c r="K7" s="699"/>
      <c r="L7" s="699"/>
      <c r="M7" s="699"/>
      <c r="N7" s="699"/>
      <c r="O7" s="699"/>
      <c r="P7" s="699"/>
      <c r="Q7" s="699"/>
      <c r="R7" s="699"/>
      <c r="S7" s="699"/>
    </row>
    <row r="8" spans="1:19" ht="15.75" customHeight="1" x14ac:dyDescent="0.2">
      <c r="A8" s="227"/>
      <c r="B8" s="10"/>
      <c r="C8" s="961"/>
      <c r="D8" s="961"/>
      <c r="E8" s="961"/>
      <c r="G8" s="235"/>
      <c r="H8" s="647"/>
      <c r="I8" s="643"/>
      <c r="K8" s="699"/>
      <c r="L8" s="699"/>
      <c r="M8" s="699"/>
      <c r="N8" s="699"/>
      <c r="O8" s="699"/>
      <c r="P8" s="699"/>
      <c r="Q8" s="699"/>
      <c r="R8" s="699"/>
      <c r="S8" s="699"/>
    </row>
    <row r="9" spans="1:19" ht="15.75" customHeight="1" x14ac:dyDescent="0.2">
      <c r="A9" s="227"/>
      <c r="B9" s="10"/>
      <c r="C9" s="961"/>
      <c r="D9" s="961"/>
      <c r="E9" s="961"/>
      <c r="G9" s="235" t="s">
        <v>305</v>
      </c>
      <c r="H9" s="648"/>
      <c r="I9" s="643"/>
      <c r="K9" s="699"/>
      <c r="L9" s="699"/>
      <c r="M9" s="699"/>
      <c r="N9" s="699"/>
      <c r="O9" s="699"/>
      <c r="P9" s="699"/>
      <c r="Q9" s="699"/>
      <c r="R9" s="699"/>
      <c r="S9" s="699"/>
    </row>
    <row r="10" spans="1:19" ht="7.5" customHeight="1" x14ac:dyDescent="0.2">
      <c r="A10" s="227"/>
      <c r="B10" s="649"/>
      <c r="C10" s="649"/>
      <c r="D10" s="649"/>
      <c r="E10" s="649"/>
      <c r="F10" s="649"/>
      <c r="G10" s="649"/>
      <c r="H10" s="649"/>
      <c r="I10" s="206"/>
      <c r="K10" s="699"/>
      <c r="L10" s="699"/>
      <c r="M10" s="699"/>
      <c r="N10" s="699"/>
      <c r="O10" s="699"/>
      <c r="P10" s="699"/>
      <c r="Q10" s="699"/>
      <c r="R10" s="699"/>
      <c r="S10" s="699"/>
    </row>
    <row r="11" spans="1:19" ht="6.75" customHeight="1" x14ac:dyDescent="0.2">
      <c r="A11" s="227"/>
      <c r="B11" s="33"/>
      <c r="C11" s="33"/>
      <c r="D11" s="33"/>
      <c r="E11" s="33"/>
      <c r="F11" s="33"/>
      <c r="G11" s="33"/>
      <c r="H11" s="33"/>
      <c r="I11" s="206"/>
      <c r="K11" s="699"/>
      <c r="L11" s="699"/>
      <c r="M11" s="699"/>
      <c r="N11" s="699"/>
      <c r="O11" s="699"/>
      <c r="P11" s="699"/>
      <c r="Q11" s="699"/>
      <c r="R11" s="699"/>
      <c r="S11" s="699"/>
    </row>
    <row r="12" spans="1:19" ht="15" customHeight="1" x14ac:dyDescent="0.2">
      <c r="A12" s="227"/>
      <c r="B12" s="10" t="s">
        <v>69</v>
      </c>
      <c r="C12" s="53" t="s">
        <v>303</v>
      </c>
      <c r="D12" s="650"/>
      <c r="E12" s="651"/>
      <c r="G12" s="652"/>
      <c r="H12" s="645"/>
      <c r="I12" s="206"/>
      <c r="K12" s="699"/>
      <c r="L12" s="699"/>
      <c r="M12" s="699"/>
      <c r="N12" s="699"/>
      <c r="O12" s="699"/>
      <c r="P12" s="699"/>
      <c r="Q12" s="699"/>
      <c r="R12" s="699"/>
      <c r="S12" s="699"/>
    </row>
    <row r="13" spans="1:19" ht="14.25" x14ac:dyDescent="0.2">
      <c r="A13" s="227"/>
      <c r="B13" s="10"/>
      <c r="C13" s="10" t="s">
        <v>304</v>
      </c>
      <c r="D13" s="29"/>
      <c r="E13" s="33"/>
      <c r="F13" s="235"/>
      <c r="G13" s="653"/>
      <c r="H13" s="645"/>
      <c r="I13" s="206"/>
      <c r="K13" s="699"/>
      <c r="L13" s="699"/>
      <c r="M13" s="699"/>
      <c r="N13" s="699"/>
      <c r="O13" s="699"/>
      <c r="P13" s="699"/>
      <c r="Q13" s="699"/>
      <c r="R13" s="699"/>
      <c r="S13" s="699"/>
    </row>
    <row r="14" spans="1:19" ht="14.25" x14ac:dyDescent="0.2">
      <c r="A14" s="227"/>
      <c r="B14" s="10"/>
      <c r="C14" s="962"/>
      <c r="D14" s="962"/>
      <c r="E14" s="962"/>
      <c r="G14" s="652"/>
      <c r="H14" s="647"/>
      <c r="I14" s="206"/>
      <c r="K14" s="699"/>
      <c r="L14" s="699"/>
      <c r="M14" s="699"/>
      <c r="N14" s="699"/>
      <c r="O14" s="699"/>
      <c r="P14" s="699"/>
      <c r="Q14" s="699"/>
      <c r="R14" s="699"/>
      <c r="S14" s="699"/>
    </row>
    <row r="15" spans="1:19" ht="14.25" x14ac:dyDescent="0.2">
      <c r="A15" s="227"/>
      <c r="B15" s="10"/>
      <c r="C15" s="963"/>
      <c r="D15" s="963"/>
      <c r="E15" s="963"/>
      <c r="G15" s="235" t="s">
        <v>305</v>
      </c>
      <c r="H15" s="648"/>
      <c r="I15" s="206"/>
      <c r="K15" s="699"/>
      <c r="L15" s="699"/>
      <c r="M15" s="699"/>
      <c r="N15" s="699"/>
      <c r="O15" s="699"/>
      <c r="P15" s="699"/>
      <c r="Q15" s="699"/>
      <c r="R15" s="699"/>
      <c r="S15" s="699"/>
    </row>
    <row r="16" spans="1:19" ht="15" x14ac:dyDescent="0.2">
      <c r="A16" s="227"/>
      <c r="B16" s="10"/>
      <c r="C16" s="10"/>
      <c r="D16" s="654"/>
      <c r="E16" s="33"/>
      <c r="F16" s="13"/>
      <c r="G16" s="655"/>
      <c r="H16" s="656"/>
      <c r="I16" s="206"/>
      <c r="K16" s="699"/>
      <c r="L16" s="699"/>
      <c r="M16" s="699"/>
      <c r="N16" s="699"/>
      <c r="O16" s="699"/>
      <c r="P16" s="699"/>
      <c r="Q16" s="699"/>
      <c r="R16" s="699"/>
      <c r="S16" s="699"/>
    </row>
    <row r="17" spans="1:19" ht="15.75" x14ac:dyDescent="0.2">
      <c r="A17" s="227"/>
      <c r="B17" s="10"/>
      <c r="F17" s="13"/>
      <c r="G17" s="15" t="s">
        <v>306</v>
      </c>
      <c r="H17" s="657">
        <f>H9+H15</f>
        <v>0</v>
      </c>
      <c r="I17" s="206"/>
      <c r="K17" s="699"/>
      <c r="L17" s="699"/>
      <c r="M17" s="699"/>
      <c r="N17" s="699"/>
      <c r="O17" s="699"/>
      <c r="P17" s="699"/>
      <c r="Q17" s="699"/>
      <c r="R17" s="699"/>
      <c r="S17" s="699"/>
    </row>
    <row r="18" spans="1:19" ht="9" customHeight="1" x14ac:dyDescent="0.2">
      <c r="A18" s="232"/>
      <c r="B18" s="226"/>
      <c r="C18" s="658"/>
      <c r="D18" s="659"/>
      <c r="E18" s="660"/>
      <c r="F18" s="660"/>
      <c r="G18" s="660"/>
      <c r="H18" s="660"/>
      <c r="I18" s="224"/>
      <c r="K18" s="699"/>
      <c r="L18" s="699"/>
      <c r="M18" s="699"/>
      <c r="N18" s="699"/>
      <c r="O18" s="699"/>
      <c r="P18" s="699"/>
      <c r="Q18" s="699"/>
      <c r="R18" s="699"/>
      <c r="S18" s="699"/>
    </row>
    <row r="19" spans="1:19" ht="9" customHeight="1" x14ac:dyDescent="0.2">
      <c r="C19" s="661"/>
      <c r="D19" s="642"/>
      <c r="E19" s="282"/>
      <c r="F19" s="282"/>
      <c r="K19" s="699"/>
      <c r="L19" s="699"/>
      <c r="M19" s="699"/>
      <c r="N19" s="699"/>
      <c r="O19" s="699"/>
      <c r="P19" s="699"/>
      <c r="Q19" s="699"/>
      <c r="R19" s="699"/>
      <c r="S19" s="699"/>
    </row>
    <row r="20" spans="1:19" ht="9" customHeight="1" x14ac:dyDescent="0.2">
      <c r="A20" s="251"/>
      <c r="B20" s="252"/>
      <c r="C20" s="252"/>
      <c r="D20" s="252"/>
      <c r="E20" s="252"/>
      <c r="F20" s="252"/>
      <c r="G20" s="252"/>
      <c r="H20" s="252"/>
      <c r="I20" s="254"/>
      <c r="K20" s="699"/>
      <c r="L20" s="699"/>
      <c r="M20" s="699"/>
      <c r="N20" s="699"/>
      <c r="O20" s="699"/>
      <c r="P20" s="699"/>
      <c r="Q20" s="699"/>
      <c r="R20" s="699"/>
      <c r="S20" s="699"/>
    </row>
    <row r="21" spans="1:19" ht="15.75" customHeight="1" x14ac:dyDescent="0.2">
      <c r="A21" s="227"/>
      <c r="B21" s="641" t="s">
        <v>307</v>
      </c>
      <c r="C21" s="662"/>
      <c r="D21" s="663" t="s">
        <v>308</v>
      </c>
      <c r="E21" s="663"/>
      <c r="F21" s="663"/>
      <c r="G21" s="663"/>
      <c r="H21" s="663"/>
      <c r="I21" s="206"/>
      <c r="K21" s="699"/>
      <c r="L21" s="699"/>
      <c r="M21" s="699"/>
      <c r="N21" s="699"/>
      <c r="O21" s="699"/>
      <c r="P21" s="699"/>
      <c r="Q21" s="699"/>
      <c r="R21" s="699"/>
      <c r="S21" s="699"/>
    </row>
    <row r="22" spans="1:19" ht="8.25" customHeight="1" x14ac:dyDescent="0.2">
      <c r="A22" s="227"/>
      <c r="B22" s="73"/>
      <c r="C22" s="73"/>
      <c r="D22" s="73"/>
      <c r="E22" s="73"/>
      <c r="F22" s="10"/>
      <c r="G22" s="10"/>
      <c r="H22" s="10"/>
      <c r="I22" s="206"/>
      <c r="K22" s="699"/>
      <c r="L22" s="699"/>
      <c r="M22" s="699"/>
      <c r="N22" s="699"/>
      <c r="O22" s="699"/>
      <c r="P22" s="699"/>
      <c r="Q22" s="699"/>
      <c r="R22" s="699"/>
      <c r="S22" s="699"/>
    </row>
    <row r="23" spans="1:19" ht="15.75" customHeight="1" x14ac:dyDescent="0.2">
      <c r="A23" s="227"/>
      <c r="B23" s="10" t="s">
        <v>196</v>
      </c>
      <c r="C23" s="10" t="s">
        <v>309</v>
      </c>
      <c r="D23" s="14"/>
      <c r="E23" s="14"/>
      <c r="F23" s="14"/>
      <c r="G23" s="14"/>
      <c r="H23" s="73"/>
      <c r="I23" s="206"/>
      <c r="K23" s="699"/>
      <c r="L23" s="699"/>
      <c r="M23" s="699"/>
      <c r="N23" s="699"/>
      <c r="O23" s="699"/>
      <c r="P23" s="699"/>
      <c r="Q23" s="699"/>
      <c r="R23" s="699"/>
      <c r="S23" s="699"/>
    </row>
    <row r="24" spans="1:19" ht="15.75" customHeight="1" x14ac:dyDescent="0.2">
      <c r="A24" s="227"/>
      <c r="C24" s="53" t="s">
        <v>310</v>
      </c>
      <c r="D24" s="961"/>
      <c r="E24" s="961"/>
      <c r="F24" s="961"/>
      <c r="G24" s="961"/>
      <c r="H24" s="73"/>
      <c r="I24" s="206"/>
      <c r="K24" s="699"/>
      <c r="L24" s="699"/>
      <c r="M24" s="699"/>
      <c r="N24" s="699"/>
      <c r="O24" s="699"/>
      <c r="P24" s="699"/>
      <c r="Q24" s="699"/>
      <c r="R24" s="699"/>
      <c r="S24" s="699"/>
    </row>
    <row r="25" spans="1:19" ht="15.75" customHeight="1" x14ac:dyDescent="0.2">
      <c r="A25" s="227"/>
      <c r="B25" s="45"/>
      <c r="C25" s="53" t="s">
        <v>311</v>
      </c>
      <c r="D25" s="664"/>
      <c r="E25" s="73"/>
      <c r="I25" s="206"/>
      <c r="K25" s="699"/>
      <c r="L25" s="699"/>
      <c r="M25" s="699"/>
      <c r="N25" s="699"/>
      <c r="O25" s="699"/>
      <c r="P25" s="699"/>
      <c r="Q25" s="699"/>
      <c r="R25" s="699"/>
      <c r="S25" s="699"/>
    </row>
    <row r="26" spans="1:19" ht="11.25" customHeight="1" x14ac:dyDescent="0.2">
      <c r="A26" s="227"/>
      <c r="B26" s="45"/>
      <c r="C26" s="10"/>
      <c r="D26" s="665"/>
      <c r="E26" s="73"/>
      <c r="F26" s="13"/>
      <c r="G26" s="235"/>
      <c r="H26" s="666"/>
      <c r="I26" s="206"/>
      <c r="K26" s="699"/>
      <c r="L26" s="699"/>
      <c r="M26" s="699"/>
      <c r="N26" s="699"/>
      <c r="O26" s="699"/>
      <c r="P26" s="699"/>
      <c r="Q26" s="699"/>
      <c r="R26" s="699"/>
      <c r="S26" s="699"/>
    </row>
    <row r="27" spans="1:19" ht="15.75" customHeight="1" x14ac:dyDescent="0.2">
      <c r="A27" s="227"/>
      <c r="B27" s="45"/>
      <c r="C27" s="667"/>
      <c r="D27" s="668"/>
      <c r="E27" s="669"/>
      <c r="F27" s="669"/>
      <c r="G27" s="235" t="s">
        <v>312</v>
      </c>
      <c r="H27" s="648"/>
      <c r="I27" s="206"/>
      <c r="K27" s="699"/>
      <c r="L27" s="699"/>
      <c r="M27" s="699"/>
      <c r="N27" s="699"/>
      <c r="O27" s="699"/>
      <c r="P27" s="699"/>
      <c r="Q27" s="699"/>
      <c r="R27" s="699"/>
      <c r="S27" s="699"/>
    </row>
    <row r="28" spans="1:19" ht="15.75" customHeight="1" x14ac:dyDescent="0.2">
      <c r="A28" s="227"/>
      <c r="B28" s="10" t="s">
        <v>69</v>
      </c>
      <c r="C28" s="10" t="s">
        <v>309</v>
      </c>
      <c r="D28" s="14"/>
      <c r="E28" s="14"/>
      <c r="F28" s="14"/>
      <c r="G28" s="14"/>
      <c r="H28" s="73"/>
      <c r="I28" s="206"/>
      <c r="K28" s="699"/>
      <c r="L28" s="699"/>
      <c r="M28" s="699"/>
      <c r="N28" s="699"/>
      <c r="O28" s="699"/>
      <c r="P28" s="699"/>
      <c r="Q28" s="699"/>
      <c r="R28" s="699"/>
      <c r="S28" s="699"/>
    </row>
    <row r="29" spans="1:19" ht="15.75" customHeight="1" x14ac:dyDescent="0.2">
      <c r="A29" s="227"/>
      <c r="B29" s="45"/>
      <c r="C29" s="53" t="s">
        <v>310</v>
      </c>
      <c r="D29" s="961"/>
      <c r="E29" s="961"/>
      <c r="F29" s="961"/>
      <c r="G29" s="961"/>
      <c r="H29" s="670"/>
      <c r="I29" s="206"/>
      <c r="K29" s="699"/>
      <c r="L29" s="699"/>
      <c r="M29" s="699"/>
      <c r="N29" s="699"/>
      <c r="O29" s="699"/>
      <c r="P29" s="699"/>
      <c r="Q29" s="699"/>
      <c r="R29" s="699"/>
      <c r="S29" s="699"/>
    </row>
    <row r="30" spans="1:19" ht="18" x14ac:dyDescent="0.2">
      <c r="A30" s="227"/>
      <c r="B30" s="45"/>
      <c r="C30" s="53" t="s">
        <v>311</v>
      </c>
      <c r="D30" s="664"/>
      <c r="E30" s="73"/>
      <c r="I30" s="206"/>
      <c r="K30" s="699"/>
      <c r="L30" s="699"/>
      <c r="M30" s="699"/>
      <c r="N30" s="699"/>
      <c r="O30" s="699"/>
      <c r="P30" s="699"/>
      <c r="Q30" s="699"/>
      <c r="R30" s="699"/>
      <c r="S30" s="699"/>
    </row>
    <row r="31" spans="1:19" ht="15.75" customHeight="1" x14ac:dyDescent="0.2">
      <c r="A31" s="227"/>
      <c r="B31" s="73"/>
      <c r="C31" s="667"/>
      <c r="D31" s="668"/>
      <c r="E31" s="669"/>
      <c r="F31" s="669"/>
      <c r="G31" s="235" t="s">
        <v>312</v>
      </c>
      <c r="H31" s="648"/>
      <c r="I31" s="206"/>
      <c r="K31" s="699"/>
      <c r="L31" s="699"/>
      <c r="M31" s="699"/>
      <c r="N31" s="699"/>
      <c r="O31" s="699"/>
      <c r="P31" s="699"/>
      <c r="Q31" s="699"/>
      <c r="R31" s="699"/>
      <c r="S31" s="699"/>
    </row>
    <row r="32" spans="1:19" ht="15.75" customHeight="1" x14ac:dyDescent="0.2">
      <c r="A32" s="227"/>
      <c r="B32" s="73"/>
      <c r="C32" s="10"/>
      <c r="D32" s="671"/>
      <c r="E32" s="672"/>
      <c r="F32" s="672"/>
      <c r="G32" s="235"/>
      <c r="H32" s="645"/>
      <c r="I32" s="206"/>
      <c r="K32" s="699"/>
      <c r="L32" s="699"/>
      <c r="M32" s="699"/>
      <c r="N32" s="699"/>
      <c r="O32" s="699"/>
      <c r="P32" s="699"/>
      <c r="Q32" s="699"/>
      <c r="R32" s="699"/>
      <c r="S32" s="699"/>
    </row>
    <row r="33" spans="1:19" ht="15.75" customHeight="1" x14ac:dyDescent="0.2">
      <c r="A33" s="227"/>
      <c r="B33" s="73"/>
      <c r="C33" s="246"/>
      <c r="D33" s="246"/>
      <c r="E33" s="288"/>
      <c r="F33" s="15"/>
      <c r="G33" s="15" t="s">
        <v>313</v>
      </c>
      <c r="H33" s="673">
        <f>H27+H31</f>
        <v>0</v>
      </c>
      <c r="I33" s="206"/>
      <c r="K33" s="699"/>
      <c r="L33" s="699"/>
      <c r="M33" s="699"/>
      <c r="N33" s="699"/>
      <c r="O33" s="699"/>
      <c r="P33" s="699"/>
      <c r="Q33" s="699"/>
      <c r="R33" s="699"/>
      <c r="S33" s="699"/>
    </row>
    <row r="34" spans="1:19" ht="9" customHeight="1" x14ac:dyDescent="0.2">
      <c r="A34" s="232"/>
      <c r="B34" s="674"/>
      <c r="C34" s="675"/>
      <c r="D34" s="675"/>
      <c r="E34" s="675"/>
      <c r="F34" s="226"/>
      <c r="G34" s="226"/>
      <c r="H34" s="226"/>
      <c r="I34" s="224"/>
      <c r="K34" s="699"/>
      <c r="L34" s="699"/>
      <c r="M34" s="699"/>
      <c r="N34" s="699"/>
      <c r="O34" s="699"/>
      <c r="P34" s="699"/>
      <c r="Q34" s="699"/>
      <c r="R34" s="699"/>
      <c r="S34" s="699"/>
    </row>
    <row r="35" spans="1:19" ht="9.75" customHeight="1" x14ac:dyDescent="0.2">
      <c r="B35" s="45"/>
      <c r="C35" s="10"/>
      <c r="D35" s="10"/>
      <c r="E35" s="10"/>
      <c r="K35" s="699"/>
      <c r="L35" s="699"/>
      <c r="M35" s="699"/>
      <c r="N35" s="699"/>
      <c r="O35" s="699"/>
      <c r="P35" s="699"/>
      <c r="Q35" s="699"/>
      <c r="R35" s="699"/>
      <c r="S35" s="699"/>
    </row>
    <row r="36" spans="1:19" ht="9" customHeight="1" x14ac:dyDescent="0.2">
      <c r="A36" s="251"/>
      <c r="B36" s="676"/>
      <c r="C36" s="677"/>
      <c r="D36" s="677"/>
      <c r="E36" s="677"/>
      <c r="F36" s="252"/>
      <c r="G36" s="252"/>
      <c r="H36" s="252"/>
      <c r="I36" s="254"/>
      <c r="K36" s="699"/>
      <c r="L36" s="699"/>
      <c r="M36" s="699"/>
      <c r="N36" s="699"/>
      <c r="O36" s="699"/>
      <c r="P36" s="699"/>
      <c r="Q36" s="699"/>
      <c r="R36" s="699"/>
      <c r="S36" s="699"/>
    </row>
    <row r="37" spans="1:19" ht="15.75" customHeight="1" x14ac:dyDescent="0.2">
      <c r="A37" s="227"/>
      <c r="B37" s="641" t="s">
        <v>314</v>
      </c>
      <c r="C37" s="662"/>
      <c r="D37" s="662"/>
      <c r="E37" s="662"/>
      <c r="F37" s="642"/>
      <c r="G37" s="642"/>
      <c r="H37" s="642"/>
      <c r="I37" s="206"/>
      <c r="K37" s="699"/>
      <c r="L37" s="699"/>
      <c r="M37" s="699"/>
      <c r="N37" s="699"/>
      <c r="O37" s="699"/>
      <c r="P37" s="699"/>
      <c r="Q37" s="699"/>
      <c r="R37" s="699"/>
      <c r="S37" s="699"/>
    </row>
    <row r="38" spans="1:19" ht="7.5" customHeight="1" x14ac:dyDescent="0.2">
      <c r="A38" s="227"/>
      <c r="B38" s="45"/>
      <c r="C38" s="10"/>
      <c r="D38" s="10"/>
      <c r="E38" s="10"/>
      <c r="I38" s="206"/>
      <c r="K38" s="699"/>
      <c r="L38" s="699"/>
      <c r="M38" s="699"/>
      <c r="N38" s="699"/>
      <c r="O38" s="699"/>
      <c r="P38" s="699"/>
      <c r="Q38" s="699"/>
      <c r="R38" s="699"/>
      <c r="S38" s="699"/>
    </row>
    <row r="39" spans="1:19" ht="15.75" customHeight="1" x14ac:dyDescent="0.2">
      <c r="A39" s="272"/>
      <c r="B39" s="10" t="s">
        <v>196</v>
      </c>
      <c r="C39" s="53" t="s">
        <v>315</v>
      </c>
      <c r="D39" s="964"/>
      <c r="E39" s="964"/>
      <c r="F39" s="964"/>
      <c r="G39" s="964"/>
      <c r="H39" s="19"/>
      <c r="I39" s="277"/>
      <c r="K39" s="699"/>
      <c r="L39" s="699"/>
      <c r="M39" s="699"/>
      <c r="N39" s="699"/>
      <c r="O39" s="699"/>
      <c r="P39" s="699"/>
      <c r="Q39" s="699"/>
      <c r="R39" s="699"/>
      <c r="S39" s="699"/>
    </row>
    <row r="40" spans="1:19" s="14" customFormat="1" ht="15.75" customHeight="1" x14ac:dyDescent="0.2">
      <c r="A40" s="272"/>
      <c r="B40" s="45"/>
      <c r="C40" s="53" t="s">
        <v>316</v>
      </c>
      <c r="D40" s="664"/>
      <c r="E40" s="678"/>
      <c r="F40" s="235"/>
      <c r="G40" s="235"/>
      <c r="H40" s="666"/>
      <c r="I40" s="277"/>
      <c r="K40" s="699"/>
      <c r="L40" s="699"/>
      <c r="M40" s="699"/>
      <c r="N40" s="699"/>
      <c r="O40" s="699"/>
      <c r="P40" s="699"/>
      <c r="Q40" s="699"/>
      <c r="R40" s="699"/>
      <c r="S40" s="699"/>
    </row>
    <row r="41" spans="1:19" s="14" customFormat="1" ht="15.75" customHeight="1" x14ac:dyDescent="0.2">
      <c r="A41" s="272"/>
      <c r="B41" s="45"/>
      <c r="C41" s="667"/>
      <c r="D41" s="679"/>
      <c r="E41" s="680"/>
      <c r="F41" s="681"/>
      <c r="G41" s="53"/>
      <c r="H41" s="53"/>
      <c r="I41" s="277"/>
      <c r="K41" s="699"/>
      <c r="L41" s="699"/>
      <c r="M41" s="699"/>
      <c r="N41" s="699"/>
      <c r="O41" s="699"/>
      <c r="P41" s="699"/>
      <c r="Q41" s="699"/>
      <c r="R41" s="699"/>
      <c r="S41" s="699"/>
    </row>
    <row r="42" spans="1:19" s="14" customFormat="1" ht="15.75" customHeight="1" x14ac:dyDescent="0.2">
      <c r="A42" s="272"/>
      <c r="B42" s="45"/>
      <c r="C42" s="667"/>
      <c r="D42" s="668"/>
      <c r="E42" s="669"/>
      <c r="F42" s="681"/>
      <c r="G42" s="235" t="s">
        <v>312</v>
      </c>
      <c r="H42" s="648"/>
      <c r="I42" s="277"/>
      <c r="K42" s="699"/>
      <c r="L42" s="699"/>
      <c r="M42" s="699"/>
      <c r="N42" s="699"/>
      <c r="O42" s="699"/>
      <c r="P42" s="699"/>
      <c r="Q42" s="699"/>
      <c r="R42" s="699"/>
      <c r="S42" s="699"/>
    </row>
    <row r="43" spans="1:19" s="14" customFormat="1" ht="10.5" customHeight="1" x14ac:dyDescent="0.2">
      <c r="A43" s="272"/>
      <c r="B43" s="45"/>
      <c r="C43" s="661"/>
      <c r="D43" s="19"/>
      <c r="E43" s="19"/>
      <c r="F43" s="19"/>
      <c r="G43" s="235"/>
      <c r="H43" s="235"/>
      <c r="I43" s="277"/>
      <c r="K43" s="699"/>
      <c r="L43" s="699"/>
      <c r="M43" s="699"/>
      <c r="N43" s="699"/>
      <c r="O43" s="699"/>
      <c r="P43" s="699"/>
      <c r="Q43" s="699"/>
      <c r="R43" s="699"/>
      <c r="S43" s="699"/>
    </row>
    <row r="44" spans="1:19" s="14" customFormat="1" ht="15.75" customHeight="1" x14ac:dyDescent="0.2">
      <c r="A44" s="272"/>
      <c r="B44" s="10" t="s">
        <v>69</v>
      </c>
      <c r="C44" s="53" t="s">
        <v>315</v>
      </c>
      <c r="D44" s="965"/>
      <c r="E44" s="965"/>
      <c r="F44" s="965"/>
      <c r="G44" s="965"/>
      <c r="H44" s="19"/>
      <c r="I44" s="277"/>
      <c r="K44" s="699"/>
      <c r="L44" s="699"/>
      <c r="M44" s="699"/>
      <c r="N44" s="699"/>
      <c r="O44" s="699"/>
      <c r="P44" s="699"/>
      <c r="Q44" s="699"/>
      <c r="R44" s="699"/>
      <c r="S44" s="699"/>
    </row>
    <row r="45" spans="1:19" s="14" customFormat="1" ht="15.75" customHeight="1" x14ac:dyDescent="0.2">
      <c r="A45" s="272"/>
      <c r="B45" s="45"/>
      <c r="C45" s="53" t="s">
        <v>316</v>
      </c>
      <c r="D45" s="664"/>
      <c r="E45" s="678"/>
      <c r="F45" s="235"/>
      <c r="G45" s="235"/>
      <c r="H45" s="666"/>
      <c r="I45" s="277"/>
      <c r="K45" s="699"/>
      <c r="L45" s="699"/>
      <c r="M45" s="699"/>
      <c r="N45" s="699"/>
      <c r="O45" s="699"/>
      <c r="P45" s="699"/>
      <c r="Q45" s="699"/>
      <c r="R45" s="699"/>
      <c r="S45" s="699"/>
    </row>
    <row r="46" spans="1:19" s="14" customFormat="1" ht="15.75" customHeight="1" x14ac:dyDescent="0.2">
      <c r="A46" s="272"/>
      <c r="B46" s="45"/>
      <c r="C46" s="667"/>
      <c r="D46" s="679"/>
      <c r="E46" s="680"/>
      <c r="F46" s="681"/>
      <c r="G46" s="53"/>
      <c r="H46" s="53"/>
      <c r="I46" s="277"/>
      <c r="K46" s="699"/>
      <c r="L46" s="699"/>
      <c r="M46" s="699"/>
      <c r="N46" s="699"/>
      <c r="O46" s="699"/>
      <c r="P46" s="699"/>
      <c r="Q46" s="699"/>
      <c r="R46" s="699"/>
      <c r="S46" s="699"/>
    </row>
    <row r="47" spans="1:19" s="14" customFormat="1" ht="15.75" customHeight="1" x14ac:dyDescent="0.2">
      <c r="A47" s="272"/>
      <c r="B47" s="45"/>
      <c r="C47" s="667"/>
      <c r="D47" s="668"/>
      <c r="E47" s="669"/>
      <c r="F47" s="681"/>
      <c r="G47" s="235" t="s">
        <v>312</v>
      </c>
      <c r="H47" s="648"/>
      <c r="I47" s="277"/>
      <c r="K47" s="699"/>
      <c r="L47" s="699"/>
      <c r="M47" s="699"/>
      <c r="N47" s="699"/>
      <c r="O47" s="699"/>
      <c r="P47" s="699"/>
      <c r="Q47" s="699"/>
      <c r="R47" s="699"/>
      <c r="S47" s="699"/>
    </row>
    <row r="48" spans="1:19" s="14" customFormat="1" ht="9" customHeight="1" x14ac:dyDescent="0.2">
      <c r="A48" s="272"/>
      <c r="B48" s="18"/>
      <c r="C48" s="682"/>
      <c r="D48" s="19"/>
      <c r="E48" s="19"/>
      <c r="F48" s="19"/>
      <c r="G48" s="235"/>
      <c r="H48" s="235"/>
      <c r="I48" s="277"/>
      <c r="K48" s="699"/>
      <c r="L48" s="699"/>
      <c r="M48" s="699"/>
      <c r="N48" s="699"/>
      <c r="O48" s="699"/>
      <c r="P48" s="699"/>
      <c r="Q48" s="699"/>
      <c r="R48" s="699"/>
      <c r="S48" s="699"/>
    </row>
    <row r="49" spans="1:19" s="14" customFormat="1" ht="15.75" customHeight="1" x14ac:dyDescent="0.2">
      <c r="A49" s="272"/>
      <c r="B49" s="18"/>
      <c r="C49" s="682"/>
      <c r="D49" s="19"/>
      <c r="E49" s="19"/>
      <c r="F49" s="19"/>
      <c r="G49" s="15" t="s">
        <v>317</v>
      </c>
      <c r="H49" s="673">
        <f>H42+H47</f>
        <v>0</v>
      </c>
      <c r="I49" s="277"/>
      <c r="K49" s="699"/>
      <c r="L49" s="699"/>
      <c r="M49" s="699"/>
      <c r="N49" s="699"/>
      <c r="O49" s="699"/>
      <c r="P49" s="699"/>
      <c r="Q49" s="699"/>
      <c r="R49" s="699"/>
      <c r="S49" s="699"/>
    </row>
    <row r="50" spans="1:19" s="14" customFormat="1" ht="9" customHeight="1" x14ac:dyDescent="0.2">
      <c r="A50" s="683"/>
      <c r="B50" s="684"/>
      <c r="C50" s="685"/>
      <c r="D50" s="685"/>
      <c r="E50" s="686"/>
      <c r="F50" s="687"/>
      <c r="G50" s="686"/>
      <c r="H50" s="687"/>
      <c r="I50" s="688"/>
      <c r="K50" s="699"/>
      <c r="L50" s="699"/>
      <c r="M50" s="699"/>
      <c r="N50" s="699"/>
      <c r="O50" s="699"/>
      <c r="P50" s="699"/>
      <c r="Q50" s="699"/>
      <c r="R50" s="699"/>
      <c r="S50" s="699"/>
    </row>
    <row r="51" spans="1:19" s="14" customFormat="1" ht="6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K51" s="699"/>
      <c r="L51" s="699"/>
      <c r="M51" s="699"/>
      <c r="N51" s="699"/>
      <c r="O51" s="699"/>
      <c r="P51" s="699"/>
      <c r="Q51" s="699"/>
      <c r="R51" s="699"/>
      <c r="S51" s="699"/>
    </row>
    <row r="52" spans="1:19" ht="9" customHeight="1" x14ac:dyDescent="0.2">
      <c r="A52" s="251"/>
      <c r="B52" s="676"/>
      <c r="C52" s="677"/>
      <c r="D52" s="677"/>
      <c r="E52" s="677"/>
      <c r="F52" s="252"/>
      <c r="G52" s="252"/>
      <c r="H52" s="252"/>
      <c r="I52" s="254"/>
      <c r="K52" s="699"/>
      <c r="L52" s="699"/>
      <c r="M52" s="699"/>
      <c r="N52" s="699"/>
      <c r="O52" s="699"/>
      <c r="P52" s="699"/>
      <c r="Q52" s="699"/>
      <c r="R52" s="699"/>
      <c r="S52" s="699"/>
    </row>
    <row r="53" spans="1:19" ht="15.75" customHeight="1" x14ac:dyDescent="0.2">
      <c r="A53" s="227"/>
      <c r="B53" s="641" t="s">
        <v>318</v>
      </c>
      <c r="C53" s="662"/>
      <c r="D53" s="662"/>
      <c r="E53" s="662"/>
      <c r="F53" s="642"/>
      <c r="G53" s="642"/>
      <c r="H53" s="642"/>
      <c r="I53" s="206"/>
      <c r="K53" s="699"/>
      <c r="L53" s="699"/>
      <c r="M53" s="699"/>
      <c r="N53" s="699"/>
      <c r="O53" s="699"/>
      <c r="P53" s="699"/>
      <c r="Q53" s="699"/>
      <c r="R53" s="699"/>
      <c r="S53" s="699"/>
    </row>
    <row r="54" spans="1:19" ht="9" customHeight="1" x14ac:dyDescent="0.2">
      <c r="A54" s="227"/>
      <c r="B54" s="45"/>
      <c r="C54" s="10"/>
      <c r="D54" s="10"/>
      <c r="E54" s="10"/>
      <c r="I54" s="206"/>
      <c r="K54" s="699"/>
      <c r="L54" s="699"/>
      <c r="M54" s="699"/>
      <c r="N54" s="699"/>
      <c r="O54" s="699"/>
      <c r="P54" s="699"/>
      <c r="Q54" s="699"/>
      <c r="R54" s="699"/>
      <c r="S54" s="699"/>
    </row>
    <row r="55" spans="1:19" ht="15.75" customHeight="1" x14ac:dyDescent="0.2">
      <c r="A55" s="272"/>
      <c r="B55" s="14"/>
      <c r="C55" s="53" t="s">
        <v>319</v>
      </c>
      <c r="D55" s="965"/>
      <c r="E55" s="965"/>
      <c r="F55" s="965"/>
      <c r="G55" s="965"/>
      <c r="H55" s="965"/>
      <c r="I55" s="277"/>
      <c r="K55" s="68" t="s">
        <v>50</v>
      </c>
      <c r="L55" s="699"/>
      <c r="M55" s="699"/>
      <c r="N55" s="699"/>
      <c r="O55" s="699"/>
      <c r="P55" s="699"/>
      <c r="Q55" s="699"/>
      <c r="R55" s="699"/>
      <c r="S55" s="699"/>
    </row>
    <row r="56" spans="1:19" s="14" customFormat="1" ht="14.25" customHeight="1" x14ac:dyDescent="0.2">
      <c r="A56" s="272"/>
      <c r="B56" s="73"/>
      <c r="C56" s="53" t="s">
        <v>320</v>
      </c>
      <c r="D56" s="664"/>
      <c r="E56" s="678"/>
      <c r="F56" s="53"/>
      <c r="G56" s="235"/>
      <c r="H56" s="689"/>
      <c r="I56" s="277"/>
      <c r="K56" s="699" t="s">
        <v>321</v>
      </c>
      <c r="L56" s="699"/>
      <c r="M56" s="699"/>
      <c r="N56" s="699"/>
      <c r="O56" s="699"/>
      <c r="P56" s="699"/>
      <c r="Q56" s="699"/>
      <c r="R56" s="699"/>
      <c r="S56" s="699"/>
    </row>
    <row r="57" spans="1:19" s="14" customFormat="1" ht="14.25" customHeight="1" x14ac:dyDescent="0.2">
      <c r="A57" s="272"/>
      <c r="B57" s="73"/>
      <c r="C57" s="667"/>
      <c r="D57" s="679"/>
      <c r="E57" s="678"/>
      <c r="F57" s="235"/>
      <c r="G57" s="235"/>
      <c r="H57" s="666"/>
      <c r="I57" s="277"/>
      <c r="K57" s="699"/>
      <c r="L57" s="699"/>
      <c r="M57" s="699"/>
      <c r="N57" s="699"/>
      <c r="O57" s="699"/>
      <c r="P57" s="699"/>
      <c r="Q57" s="699"/>
      <c r="R57" s="699"/>
      <c r="S57" s="699"/>
    </row>
    <row r="58" spans="1:19" s="14" customFormat="1" ht="15.6" customHeight="1" x14ac:dyDescent="0.2">
      <c r="A58" s="272"/>
      <c r="B58" s="73"/>
      <c r="C58" s="667"/>
      <c r="D58" s="668"/>
      <c r="E58" s="53"/>
      <c r="F58" s="235"/>
      <c r="G58" s="235" t="s">
        <v>312</v>
      </c>
      <c r="H58" s="690"/>
      <c r="I58" s="277"/>
      <c r="K58" s="699"/>
      <c r="L58" s="699"/>
      <c r="M58" s="699"/>
      <c r="N58" s="699"/>
      <c r="O58" s="699"/>
      <c r="P58" s="699"/>
      <c r="Q58" s="699"/>
      <c r="R58" s="699"/>
      <c r="S58" s="699"/>
    </row>
    <row r="59" spans="1:19" s="14" customFormat="1" ht="9" customHeight="1" x14ac:dyDescent="0.2">
      <c r="A59" s="683"/>
      <c r="B59" s="691"/>
      <c r="C59" s="675"/>
      <c r="D59" s="692"/>
      <c r="E59" s="692"/>
      <c r="F59" s="692"/>
      <c r="G59" s="693"/>
      <c r="H59" s="693"/>
      <c r="I59" s="688"/>
      <c r="K59" s="1"/>
      <c r="L59" s="1"/>
      <c r="M59" s="1"/>
      <c r="N59" s="1"/>
      <c r="O59" s="1"/>
      <c r="P59" s="1"/>
    </row>
    <row r="60" spans="1:19" s="14" customFormat="1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1"/>
      <c r="N60" s="1"/>
      <c r="O60" s="1"/>
      <c r="P60" s="1"/>
    </row>
    <row r="61" spans="1:19" ht="15.75" customHeight="1" x14ac:dyDescent="0.2"/>
    <row r="62" spans="1:19" x14ac:dyDescent="0.2">
      <c r="K62" s="699"/>
    </row>
  </sheetData>
  <sheetProtection sheet="1" objects="1" scenarios="1"/>
  <mergeCells count="10">
    <mergeCell ref="D24:G24"/>
    <mergeCell ref="D29:G29"/>
    <mergeCell ref="D39:G39"/>
    <mergeCell ref="D44:G44"/>
    <mergeCell ref="D55:H55"/>
    <mergeCell ref="B4:H4"/>
    <mergeCell ref="C8:E8"/>
    <mergeCell ref="C9:E9"/>
    <mergeCell ref="C14:E14"/>
    <mergeCell ref="C15:E15"/>
  </mergeCells>
  <pageMargins left="0.78740157480314965" right="0.23622047244094491" top="0.70866141732283472" bottom="0.39370078740157483" header="0.51181102362204722" footer="0.15748031496062992"/>
  <pageSetup paperSize="9" scale="97" orientation="portrait" horizontalDpi="2147483648" verticalDpi="300" r:id="rId1"/>
  <headerFooter>
    <oddHeader>&amp;RANLAGE  6</oddHeader>
    <oddFooter>&amp;L&amp;9Aufforderungsunterlagen für WfbM und ALA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40E04-13B5-41DB-9791-B414601B9782}">
  <sheetPr>
    <tabColor rgb="FFFFFF00"/>
  </sheetPr>
  <dimension ref="A1:G60"/>
  <sheetViews>
    <sheetView workbookViewId="0">
      <selection activeCell="B1" sqref="B1"/>
    </sheetView>
  </sheetViews>
  <sheetFormatPr baseColWidth="10" defaultRowHeight="12.75" x14ac:dyDescent="0.2"/>
  <cols>
    <col min="1" max="1" width="12.28515625" bestFit="1" customWidth="1"/>
    <col min="2" max="2" width="12.28515625" customWidth="1"/>
  </cols>
  <sheetData>
    <row r="1" spans="1:7" x14ac:dyDescent="0.2">
      <c r="A1" s="796" t="str">
        <f>CONCATENATE('Deckblatt '!E8,'Deckblatt '!E9)</f>
        <v/>
      </c>
      <c r="B1" s="796"/>
      <c r="C1" s="794" t="s">
        <v>325</v>
      </c>
      <c r="E1" s="794" t="s">
        <v>337</v>
      </c>
      <c r="G1" s="808" t="s">
        <v>372</v>
      </c>
    </row>
    <row r="2" spans="1:7" x14ac:dyDescent="0.2">
      <c r="A2" s="795">
        <f>'Deckblatt '!E11</f>
        <v>0</v>
      </c>
      <c r="B2" s="795"/>
      <c r="C2" s="794" t="s">
        <v>326</v>
      </c>
    </row>
    <row r="3" spans="1:7" x14ac:dyDescent="0.2">
      <c r="A3" s="795">
        <f>'Deckblatt '!E13</f>
        <v>0</v>
      </c>
      <c r="B3" s="795"/>
      <c r="C3" s="794" t="s">
        <v>327</v>
      </c>
    </row>
    <row r="4" spans="1:7" x14ac:dyDescent="0.2">
      <c r="A4" s="795">
        <f>'Deckblatt '!E14</f>
        <v>0</v>
      </c>
      <c r="B4" s="795"/>
      <c r="C4" s="794" t="s">
        <v>328</v>
      </c>
    </row>
    <row r="5" spans="1:7" x14ac:dyDescent="0.2">
      <c r="A5" s="795">
        <f>'Deckblatt '!H14</f>
        <v>0</v>
      </c>
      <c r="B5" s="795"/>
      <c r="C5" s="794" t="s">
        <v>329</v>
      </c>
    </row>
    <row r="6" spans="1:7" x14ac:dyDescent="0.2">
      <c r="A6" s="796" t="str">
        <f>CONCATENATE('Deckblatt '!E19,'Deckblatt '!E20)</f>
        <v/>
      </c>
      <c r="B6" s="796"/>
      <c r="C6" s="794" t="s">
        <v>333</v>
      </c>
    </row>
    <row r="7" spans="1:7" x14ac:dyDescent="0.2">
      <c r="A7" s="795">
        <f>'Deckblatt '!E22</f>
        <v>0</v>
      </c>
      <c r="B7" s="795"/>
      <c r="C7" s="794" t="s">
        <v>330</v>
      </c>
    </row>
    <row r="8" spans="1:7" x14ac:dyDescent="0.2">
      <c r="A8" s="795">
        <f>'Deckblatt '!E23</f>
        <v>0</v>
      </c>
      <c r="B8" s="795"/>
      <c r="C8" s="794" t="s">
        <v>331</v>
      </c>
    </row>
    <row r="9" spans="1:7" x14ac:dyDescent="0.2">
      <c r="A9" s="795">
        <f>'Deckblatt '!H23</f>
        <v>0</v>
      </c>
      <c r="B9" s="795"/>
      <c r="C9" s="794" t="s">
        <v>332</v>
      </c>
    </row>
    <row r="10" spans="1:7" x14ac:dyDescent="0.2">
      <c r="A10" s="795" t="str">
        <f>'Deckblatt '!G28</f>
        <v>keiner</v>
      </c>
      <c r="B10" s="795"/>
      <c r="C10" s="794" t="s">
        <v>334</v>
      </c>
    </row>
    <row r="11" spans="1:7" x14ac:dyDescent="0.2">
      <c r="A11" s="797">
        <f>'Deckblatt '!L49</f>
        <v>0</v>
      </c>
      <c r="B11" s="797"/>
      <c r="C11" s="794" t="s">
        <v>335</v>
      </c>
    </row>
    <row r="12" spans="1:7" x14ac:dyDescent="0.2">
      <c r="A12" s="797">
        <f>'Deckblatt '!L50</f>
        <v>0</v>
      </c>
      <c r="B12" s="797"/>
      <c r="C12" s="794" t="s">
        <v>336</v>
      </c>
    </row>
    <row r="14" spans="1:7" x14ac:dyDescent="0.2">
      <c r="A14" s="798">
        <f>'Anlage 1 - Struktur'!G12</f>
        <v>0</v>
      </c>
      <c r="B14" s="798"/>
      <c r="C14" s="794" t="s">
        <v>339</v>
      </c>
      <c r="E14" s="794" t="s">
        <v>338</v>
      </c>
    </row>
    <row r="15" spans="1:7" x14ac:dyDescent="0.2">
      <c r="A15" s="798">
        <f>'Anlage 1 - Struktur'!G13</f>
        <v>0</v>
      </c>
      <c r="B15" s="798"/>
      <c r="C15" s="794" t="s">
        <v>340</v>
      </c>
    </row>
    <row r="16" spans="1:7" x14ac:dyDescent="0.2">
      <c r="A16" s="798">
        <f>'Anlage 1 - Struktur'!G19</f>
        <v>0</v>
      </c>
      <c r="B16" s="798"/>
      <c r="C16" s="794" t="s">
        <v>341</v>
      </c>
    </row>
    <row r="17" spans="1:6" x14ac:dyDescent="0.2">
      <c r="A17" s="798">
        <f>'Anlage 1 - Struktur'!G17</f>
        <v>0</v>
      </c>
      <c r="B17" s="798"/>
      <c r="C17" s="794" t="s">
        <v>342</v>
      </c>
    </row>
    <row r="19" spans="1:6" x14ac:dyDescent="0.2">
      <c r="A19" s="794" t="s">
        <v>345</v>
      </c>
      <c r="B19" s="794" t="s">
        <v>346</v>
      </c>
      <c r="C19" s="799" t="s">
        <v>107</v>
      </c>
      <c r="E19" s="794" t="s">
        <v>343</v>
      </c>
      <c r="F19" s="794" t="s">
        <v>344</v>
      </c>
    </row>
    <row r="20" spans="1:6" x14ac:dyDescent="0.2">
      <c r="A20" s="800">
        <f>'Anlage 2 - Kalkulation'!B30</f>
        <v>0</v>
      </c>
      <c r="B20" s="800">
        <f>'Anlage 2 - Kalkulation'!C30</f>
        <v>0</v>
      </c>
      <c r="C20" s="799" t="s">
        <v>108</v>
      </c>
    </row>
    <row r="21" spans="1:6" x14ac:dyDescent="0.2">
      <c r="A21" s="800">
        <f>'Anlage 2 - Kalkulation'!B31</f>
        <v>0</v>
      </c>
      <c r="B21" s="800">
        <f>'Anlage 2 - Kalkulation'!C31</f>
        <v>0</v>
      </c>
      <c r="C21" s="799" t="s">
        <v>109</v>
      </c>
    </row>
    <row r="22" spans="1:6" x14ac:dyDescent="0.2">
      <c r="A22" s="800">
        <f>'Anlage 2 - Kalkulation'!B32</f>
        <v>0</v>
      </c>
      <c r="B22" s="800">
        <f>'Anlage 2 - Kalkulation'!C32</f>
        <v>0</v>
      </c>
      <c r="C22" s="799" t="s">
        <v>110</v>
      </c>
    </row>
    <row r="23" spans="1:6" x14ac:dyDescent="0.2">
      <c r="A23" s="800">
        <f>'Anlage 2 - Kalkulation'!B33</f>
        <v>0</v>
      </c>
      <c r="B23" s="800">
        <f>'Anlage 2 - Kalkulation'!C33</f>
        <v>0</v>
      </c>
      <c r="C23" s="799" t="s">
        <v>347</v>
      </c>
    </row>
    <row r="24" spans="1:6" x14ac:dyDescent="0.2">
      <c r="A24" s="800">
        <f>'Anlage 2 - Kalkulation'!B34</f>
        <v>0</v>
      </c>
      <c r="B24" s="800">
        <f>'Anlage 2 - Kalkulation'!C34</f>
        <v>0</v>
      </c>
      <c r="C24" s="799" t="s">
        <v>112</v>
      </c>
    </row>
    <row r="25" spans="1:6" x14ac:dyDescent="0.2">
      <c r="A25" s="800">
        <f>'Anlage 2 - Kalkulation'!B35</f>
        <v>0</v>
      </c>
      <c r="B25" s="800">
        <f>'Anlage 2 - Kalkulation'!C35</f>
        <v>0</v>
      </c>
      <c r="C25" s="799" t="s">
        <v>113</v>
      </c>
    </row>
    <row r="26" spans="1:6" x14ac:dyDescent="0.2">
      <c r="A26" s="800">
        <f>'Anlage 2 - Kalkulation'!B36</f>
        <v>0</v>
      </c>
      <c r="B26" s="800">
        <f>'Anlage 2 - Kalkulation'!C36</f>
        <v>0</v>
      </c>
      <c r="C26" s="799" t="s">
        <v>114</v>
      </c>
    </row>
    <row r="27" spans="1:6" x14ac:dyDescent="0.2">
      <c r="A27" s="800">
        <f>'Anlage 2 - Kalkulation'!B37</f>
        <v>0</v>
      </c>
      <c r="B27" s="800">
        <f>'Anlage 2 - Kalkulation'!C37</f>
        <v>0</v>
      </c>
      <c r="C27" s="799" t="s">
        <v>115</v>
      </c>
    </row>
    <row r="28" spans="1:6" x14ac:dyDescent="0.2">
      <c r="A28" s="800">
        <f>'Anlage 2 - Kalkulation'!B38</f>
        <v>0</v>
      </c>
      <c r="B28" s="800">
        <f>'Anlage 2 - Kalkulation'!C38</f>
        <v>0</v>
      </c>
      <c r="C28" s="799" t="s">
        <v>116</v>
      </c>
    </row>
    <row r="29" spans="1:6" x14ac:dyDescent="0.2">
      <c r="A29" s="800">
        <f>'Anlage 2 - Kalkulation'!B39</f>
        <v>0</v>
      </c>
      <c r="B29" s="800">
        <f>'Anlage 2 - Kalkulation'!C39</f>
        <v>0</v>
      </c>
      <c r="C29" s="799" t="s">
        <v>117</v>
      </c>
    </row>
    <row r="30" spans="1:6" x14ac:dyDescent="0.2">
      <c r="A30" s="800">
        <f>'Anlage 2 - Kalkulation'!B40</f>
        <v>0</v>
      </c>
      <c r="B30" s="800">
        <f>'Anlage 2 - Kalkulation'!C40</f>
        <v>0</v>
      </c>
      <c r="C30" s="799" t="s">
        <v>118</v>
      </c>
    </row>
    <row r="32" spans="1:6" x14ac:dyDescent="0.2">
      <c r="A32" s="800">
        <f>'Anlage 2 - Kalkulation'!B45</f>
        <v>0</v>
      </c>
      <c r="B32" s="800">
        <f>'Anlage 2 - Kalkulation'!C45</f>
        <v>0</v>
      </c>
      <c r="C32" s="799" t="s">
        <v>120</v>
      </c>
    </row>
    <row r="33" spans="1:5" x14ac:dyDescent="0.2">
      <c r="A33" s="800">
        <f>'Anlage 2 - Kalkulation'!B46</f>
        <v>0</v>
      </c>
      <c r="B33" s="800">
        <f>'Anlage 2 - Kalkulation'!C46</f>
        <v>0</v>
      </c>
      <c r="C33" s="799" t="s">
        <v>121</v>
      </c>
    </row>
    <row r="34" spans="1:5" x14ac:dyDescent="0.2">
      <c r="A34" s="800">
        <f>'Anlage 2 - Kalkulation'!B47</f>
        <v>0</v>
      </c>
      <c r="B34" s="800">
        <f>'Anlage 2 - Kalkulation'!C47</f>
        <v>0</v>
      </c>
      <c r="C34" s="799" t="s">
        <v>122</v>
      </c>
    </row>
    <row r="35" spans="1:5" x14ac:dyDescent="0.2">
      <c r="A35" s="800">
        <f>'Anlage 2 - Kalkulation'!B48</f>
        <v>0</v>
      </c>
      <c r="B35" s="800">
        <f>'Anlage 2 - Kalkulation'!C48</f>
        <v>0</v>
      </c>
      <c r="C35" s="799" t="s">
        <v>123</v>
      </c>
    </row>
    <row r="36" spans="1:5" x14ac:dyDescent="0.2">
      <c r="A36" s="800">
        <f>'Anlage 2 - Kalkulation'!B49</f>
        <v>0</v>
      </c>
      <c r="B36" s="800">
        <f>'Anlage 2 - Kalkulation'!C49</f>
        <v>0</v>
      </c>
      <c r="C36" s="799" t="s">
        <v>124</v>
      </c>
    </row>
    <row r="38" spans="1:5" x14ac:dyDescent="0.2">
      <c r="A38" s="802">
        <f>'Anlage 3 - Personal 1'!E10</f>
        <v>0</v>
      </c>
      <c r="C38" s="799" t="s">
        <v>348</v>
      </c>
      <c r="E38" s="794" t="s">
        <v>356</v>
      </c>
    </row>
    <row r="39" spans="1:5" x14ac:dyDescent="0.2">
      <c r="A39" s="802">
        <f>'Anlage 3 - Personal 1'!E13</f>
        <v>0</v>
      </c>
      <c r="C39" s="799" t="s">
        <v>349</v>
      </c>
    </row>
    <row r="40" spans="1:5" x14ac:dyDescent="0.2">
      <c r="A40" s="802">
        <f>'Anlage 3 - Personal 1'!E20</f>
        <v>0</v>
      </c>
      <c r="C40" s="799" t="s">
        <v>350</v>
      </c>
    </row>
    <row r="41" spans="1:5" x14ac:dyDescent="0.2">
      <c r="A41" s="802">
        <f>'Anlage 3 - Personal 1'!E32</f>
        <v>0</v>
      </c>
      <c r="C41" s="799" t="s">
        <v>352</v>
      </c>
    </row>
    <row r="42" spans="1:5" x14ac:dyDescent="0.2">
      <c r="A42" s="802">
        <f>'Anlage 3 - Personal 1'!E33</f>
        <v>0</v>
      </c>
      <c r="C42" s="799" t="s">
        <v>351</v>
      </c>
    </row>
    <row r="43" spans="1:5" x14ac:dyDescent="0.2">
      <c r="A43" s="802">
        <f>'Anlage 3 - Personal 1'!E34</f>
        <v>0</v>
      </c>
      <c r="C43" s="799" t="s">
        <v>353</v>
      </c>
    </row>
    <row r="44" spans="1:5" x14ac:dyDescent="0.2">
      <c r="A44" s="802">
        <f>'Anlage 3 - Personal 1'!E39</f>
        <v>0</v>
      </c>
      <c r="C44" s="799" t="s">
        <v>357</v>
      </c>
    </row>
    <row r="45" spans="1:5" x14ac:dyDescent="0.2">
      <c r="A45" s="802">
        <f>'Anlage 3 - Personal 1'!E40</f>
        <v>0</v>
      </c>
      <c r="C45" s="799" t="s">
        <v>358</v>
      </c>
    </row>
    <row r="46" spans="1:5" x14ac:dyDescent="0.2">
      <c r="A46" s="802">
        <f>'Anlage 3 - Personal 1'!E43</f>
        <v>0</v>
      </c>
      <c r="C46" s="799" t="s">
        <v>354</v>
      </c>
    </row>
    <row r="47" spans="1:5" x14ac:dyDescent="0.2">
      <c r="A47" s="802">
        <f>'Anlage 3 - Personal 1'!E46</f>
        <v>0</v>
      </c>
      <c r="C47" s="799" t="s">
        <v>355</v>
      </c>
    </row>
    <row r="48" spans="1:5" x14ac:dyDescent="0.2">
      <c r="A48">
        <f>'Anlage 3 - Personal 1'!E56</f>
        <v>0</v>
      </c>
      <c r="C48" s="804" t="s">
        <v>359</v>
      </c>
    </row>
    <row r="50" spans="1:5" x14ac:dyDescent="0.2">
      <c r="A50" s="805">
        <f>pnk</f>
        <v>0</v>
      </c>
      <c r="C50" s="799" t="s">
        <v>194</v>
      </c>
      <c r="E50" s="794" t="s">
        <v>360</v>
      </c>
    </row>
    <row r="51" spans="1:5" x14ac:dyDescent="0.2">
      <c r="A51" s="801">
        <f>'Anlage 4 - Personal 2'!I45</f>
        <v>0</v>
      </c>
      <c r="C51" s="799" t="s">
        <v>361</v>
      </c>
    </row>
    <row r="53" spans="1:5" x14ac:dyDescent="0.2">
      <c r="A53">
        <f>'Anlage 5 - Afa_Instand'!H14</f>
        <v>0</v>
      </c>
      <c r="C53" s="794" t="s">
        <v>363</v>
      </c>
      <c r="D53" s="803" t="s">
        <v>366</v>
      </c>
      <c r="E53" s="794" t="s">
        <v>362</v>
      </c>
    </row>
    <row r="54" spans="1:5" x14ac:dyDescent="0.2">
      <c r="A54" s="807">
        <f>'Anlage 5 - Afa_Instand'!H24</f>
        <v>0</v>
      </c>
      <c r="C54" s="794" t="s">
        <v>364</v>
      </c>
      <c r="D54" s="803" t="s">
        <v>366</v>
      </c>
    </row>
    <row r="55" spans="1:5" x14ac:dyDescent="0.2">
      <c r="A55" s="806">
        <f>'Anlage 5 - Afa_Instand'!H41</f>
        <v>0</v>
      </c>
      <c r="C55" s="794" t="s">
        <v>365</v>
      </c>
      <c r="D55" s="803" t="s">
        <v>366</v>
      </c>
    </row>
    <row r="57" spans="1:5" x14ac:dyDescent="0.2">
      <c r="A57">
        <f>'Anlage 6 - Miete Leasing Pacht'!H17</f>
        <v>0</v>
      </c>
      <c r="C57" s="794" t="s">
        <v>368</v>
      </c>
      <c r="D57" s="803" t="s">
        <v>366</v>
      </c>
      <c r="E57" s="794" t="s">
        <v>367</v>
      </c>
    </row>
    <row r="58" spans="1:5" x14ac:dyDescent="0.2">
      <c r="A58">
        <f>Mieten</f>
        <v>0</v>
      </c>
      <c r="C58" s="794" t="s">
        <v>369</v>
      </c>
      <c r="D58" s="803" t="s">
        <v>366</v>
      </c>
    </row>
    <row r="59" spans="1:5" x14ac:dyDescent="0.2">
      <c r="A59">
        <f>Leasing</f>
        <v>0</v>
      </c>
      <c r="C59" s="794" t="s">
        <v>370</v>
      </c>
      <c r="D59" s="803" t="s">
        <v>366</v>
      </c>
    </row>
    <row r="60" spans="1:5" x14ac:dyDescent="0.2">
      <c r="A60">
        <f>Pacht</f>
        <v>0</v>
      </c>
      <c r="C60" s="794" t="s">
        <v>371</v>
      </c>
      <c r="D60" s="803" t="s">
        <v>366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18</vt:i4>
      </vt:variant>
    </vt:vector>
  </HeadingPairs>
  <TitlesOfParts>
    <vt:vector size="27" baseType="lpstr">
      <vt:lpstr>Deckblatt </vt:lpstr>
      <vt:lpstr>Anlage 1 - Struktur</vt:lpstr>
      <vt:lpstr>Anlage 2 - Kalkulation</vt:lpstr>
      <vt:lpstr>Anlage 3 - Personal 1</vt:lpstr>
      <vt:lpstr>Anlage 4 - Personal 2</vt:lpstr>
      <vt:lpstr>Personal WfbM</vt:lpstr>
      <vt:lpstr>Anlage 5 - Afa_Instand</vt:lpstr>
      <vt:lpstr>Anlage 6 - Miete Leasing Pacht</vt:lpstr>
      <vt:lpstr>Blatt für Datenexport</vt:lpstr>
      <vt:lpstr>divab</vt:lpstr>
      <vt:lpstr>divbbb</vt:lpstr>
      <vt:lpstr>divfbb</vt:lpstr>
      <vt:lpstr>divges</vt:lpstr>
      <vt:lpstr>'Anlage 1 - Struktur'!Druckbereich</vt:lpstr>
      <vt:lpstr>'Anlage 2 - Kalkulation'!Druckbereich</vt:lpstr>
      <vt:lpstr>'Anlage 3 - Personal 1'!Druckbereich</vt:lpstr>
      <vt:lpstr>'Anlage 4 - Personal 2'!Druckbereich</vt:lpstr>
      <vt:lpstr>'Anlage 5 - Afa_Instand'!Druckbereich</vt:lpstr>
      <vt:lpstr>'Deckblatt '!Druckbereich</vt:lpstr>
      <vt:lpstr>Leasing</vt:lpstr>
      <vt:lpstr>Mieten</vt:lpstr>
      <vt:lpstr>Pacht</vt:lpstr>
      <vt:lpstr>Pers1</vt:lpstr>
      <vt:lpstr>Pers2</vt:lpstr>
      <vt:lpstr>Pers3</vt:lpstr>
      <vt:lpstr>Pers4</vt:lpstr>
      <vt:lpstr>pnk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cp:revision>1</cp:revision>
  <dcterms:created xsi:type="dcterms:W3CDTF">2025-08-15T10:20:18Z</dcterms:created>
  <dcterms:modified xsi:type="dcterms:W3CDTF">2025-09-30T14:00:53Z</dcterms:modified>
</cp:coreProperties>
</file>